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kobayashi\Desktop\"/>
    </mc:Choice>
  </mc:AlternateContent>
  <xr:revisionPtr revIDLastSave="0" documentId="13_ncr:1_{7B2C15CB-5468-4DE3-B4F2-56C22CDA9D0A}" xr6:coauthVersionLast="47" xr6:coauthVersionMax="47" xr10:uidLastSave="{00000000-0000-0000-0000-000000000000}"/>
  <bookViews>
    <workbookView xWindow="-120" yWindow="-120" windowWidth="29040" windowHeight="15720" activeTab="1" xr2:uid="{E29653A3-17FA-4C24-8C64-B6D915EF9D31}"/>
  </bookViews>
  <sheets>
    <sheet name="①浸水家屋モデル概算数量表シート" sheetId="2" r:id="rId1"/>
    <sheet name="②浸水被害復旧費用概算シート" sheetId="1" r:id="rId2"/>
  </sheets>
  <definedNames>
    <definedName name="_xlnm.Print_Area" localSheetId="0">①浸水家屋モデル概算数量表シート!$A$1:$AG$58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2" l="1"/>
  <c r="H5" i="2"/>
  <c r="O5" i="2"/>
  <c r="O25" i="2" s="1"/>
  <c r="O26" i="2" s="1"/>
  <c r="R5" i="2"/>
  <c r="U5" i="2" s="1"/>
  <c r="AB5" i="2" s="1"/>
  <c r="AB25" i="2" s="1"/>
  <c r="S5" i="2"/>
  <c r="T5" i="2"/>
  <c r="G6" i="2"/>
  <c r="H6" i="2"/>
  <c r="L6" i="2"/>
  <c r="L25" i="2" s="1"/>
  <c r="L26" i="2" s="1"/>
  <c r="R6" i="2"/>
  <c r="U6" i="2" s="1"/>
  <c r="Y6" i="2" s="1"/>
  <c r="S6" i="2"/>
  <c r="T6" i="2"/>
  <c r="G7" i="2"/>
  <c r="H7" i="2"/>
  <c r="L7" i="2"/>
  <c r="R7" i="2"/>
  <c r="U7" i="2" s="1"/>
  <c r="Y7" i="2" s="1"/>
  <c r="S7" i="2"/>
  <c r="T7" i="2"/>
  <c r="G8" i="2"/>
  <c r="H8" i="2"/>
  <c r="O8" i="2"/>
  <c r="R8" i="2"/>
  <c r="U8" i="2" s="1"/>
  <c r="AA8" i="2" s="1"/>
  <c r="AA25" i="2" s="1"/>
  <c r="S8" i="2"/>
  <c r="T8" i="2"/>
  <c r="G9" i="2"/>
  <c r="H9" i="2"/>
  <c r="L9" i="2"/>
  <c r="R9" i="2"/>
  <c r="U9" i="2" s="1"/>
  <c r="Y9" i="2" s="1"/>
  <c r="S9" i="2"/>
  <c r="T9" i="2"/>
  <c r="G10" i="2"/>
  <c r="H10" i="2"/>
  <c r="K10" i="2"/>
  <c r="K25" i="2" s="1"/>
  <c r="K26" i="2" s="1"/>
  <c r="R10" i="2"/>
  <c r="U10" i="2" s="1"/>
  <c r="W10" i="2" s="1"/>
  <c r="S10" i="2"/>
  <c r="T10" i="2"/>
  <c r="H11" i="2"/>
  <c r="M11" i="2"/>
  <c r="R11" i="2"/>
  <c r="U11" i="2" s="1"/>
  <c r="Z11" i="2" s="1"/>
  <c r="S11" i="2"/>
  <c r="T11" i="2"/>
  <c r="H12" i="2"/>
  <c r="T12" i="2" s="1"/>
  <c r="L12" i="2"/>
  <c r="R12" i="2"/>
  <c r="G13" i="2"/>
  <c r="H13" i="2"/>
  <c r="T13" i="2" s="1"/>
  <c r="U13" i="2" s="1"/>
  <c r="W13" i="2" s="1"/>
  <c r="O13" i="2"/>
  <c r="P13" i="2"/>
  <c r="R13" i="2"/>
  <c r="H14" i="2"/>
  <c r="N14" i="2"/>
  <c r="P14" i="2"/>
  <c r="R14" i="2" s="1"/>
  <c r="U14" i="2" s="1"/>
  <c r="W14" i="2" s="1"/>
  <c r="S14" i="2"/>
  <c r="T14" i="2"/>
  <c r="G15" i="2"/>
  <c r="H15" i="2"/>
  <c r="N15" i="2"/>
  <c r="R15" i="2"/>
  <c r="S15" i="2"/>
  <c r="T15" i="2"/>
  <c r="U15" i="2"/>
  <c r="W15" i="2" s="1"/>
  <c r="H16" i="2"/>
  <c r="M16" i="2"/>
  <c r="R16" i="2"/>
  <c r="U16" i="2" s="1"/>
  <c r="Z16" i="2" s="1"/>
  <c r="S16" i="2"/>
  <c r="T16" i="2"/>
  <c r="H17" i="2"/>
  <c r="K17" i="2"/>
  <c r="R17" i="2"/>
  <c r="U17" i="2" s="1"/>
  <c r="W17" i="2" s="1"/>
  <c r="S17" i="2"/>
  <c r="T17" i="2"/>
  <c r="H18" i="2"/>
  <c r="T18" i="2" s="1"/>
  <c r="M18" i="2"/>
  <c r="R18" i="2"/>
  <c r="S18" i="2"/>
  <c r="H19" i="2"/>
  <c r="T19" i="2" s="1"/>
  <c r="U19" i="2" s="1"/>
  <c r="W19" i="2" s="1"/>
  <c r="L19" i="2"/>
  <c r="R19" i="2"/>
  <c r="H20" i="2"/>
  <c r="M20" i="2"/>
  <c r="R20" i="2"/>
  <c r="U20" i="2" s="1"/>
  <c r="Z20" i="2" s="1"/>
  <c r="S20" i="2"/>
  <c r="T20" i="2"/>
  <c r="H21" i="2"/>
  <c r="T21" i="2" s="1"/>
  <c r="K21" i="2"/>
  <c r="R21" i="2"/>
  <c r="S21" i="2"/>
  <c r="H22" i="2"/>
  <c r="M22" i="2"/>
  <c r="M25" i="2" s="1"/>
  <c r="M26" i="2" s="1"/>
  <c r="P22" i="2"/>
  <c r="R22" i="2"/>
  <c r="U22" i="2" s="1"/>
  <c r="Z22" i="2" s="1"/>
  <c r="S22" i="2"/>
  <c r="T22" i="2"/>
  <c r="H23" i="2"/>
  <c r="T23" i="2" s="1"/>
  <c r="U23" i="2" s="1"/>
  <c r="Z23" i="2" s="1"/>
  <c r="M23" i="2"/>
  <c r="R23" i="2"/>
  <c r="S23" i="2"/>
  <c r="H24" i="2"/>
  <c r="L24" i="2"/>
  <c r="R24" i="2"/>
  <c r="U24" i="2" s="1"/>
  <c r="Y24" i="2" s="1"/>
  <c r="S24" i="2"/>
  <c r="T24" i="2"/>
  <c r="E25" i="2"/>
  <c r="G25" i="2"/>
  <c r="I25" i="2"/>
  <c r="N25" i="2"/>
  <c r="S25" i="2"/>
  <c r="S39" i="2" s="1"/>
  <c r="X25" i="2"/>
  <c r="N26" i="2"/>
  <c r="H27" i="2"/>
  <c r="T27" i="2" s="1"/>
  <c r="L27" i="2"/>
  <c r="R27" i="2"/>
  <c r="G28" i="2"/>
  <c r="H28" i="2"/>
  <c r="L28" i="2"/>
  <c r="L37" i="2" s="1"/>
  <c r="L38" i="2" s="1"/>
  <c r="P28" i="2"/>
  <c r="R28" i="2"/>
  <c r="U28" i="2" s="1"/>
  <c r="Y28" i="2" s="1"/>
  <c r="S28" i="2"/>
  <c r="S37" i="2" s="1"/>
  <c r="T28" i="2"/>
  <c r="G29" i="2"/>
  <c r="H29" i="2"/>
  <c r="L29" i="2"/>
  <c r="R29" i="2"/>
  <c r="U29" i="2" s="1"/>
  <c r="Y29" i="2" s="1"/>
  <c r="S29" i="2"/>
  <c r="T29" i="2"/>
  <c r="G30" i="2"/>
  <c r="H30" i="2"/>
  <c r="K30" i="2"/>
  <c r="R30" i="2"/>
  <c r="U30" i="2" s="1"/>
  <c r="X30" i="2" s="1"/>
  <c r="S30" i="2"/>
  <c r="T30" i="2"/>
  <c r="H31" i="2"/>
  <c r="T31" i="2" s="1"/>
  <c r="U31" i="2" s="1"/>
  <c r="X31" i="2" s="1"/>
  <c r="L31" i="2"/>
  <c r="R31" i="2"/>
  <c r="S31" i="2"/>
  <c r="H32" i="2"/>
  <c r="M32" i="2"/>
  <c r="R32" i="2"/>
  <c r="U32" i="2" s="1"/>
  <c r="Z32" i="2" s="1"/>
  <c r="S32" i="2"/>
  <c r="T32" i="2"/>
  <c r="G33" i="2"/>
  <c r="H33" i="2"/>
  <c r="K33" i="2"/>
  <c r="K37" i="2" s="1"/>
  <c r="K38" i="2" s="1"/>
  <c r="R33" i="2"/>
  <c r="U33" i="2" s="1"/>
  <c r="X33" i="2" s="1"/>
  <c r="S33" i="2"/>
  <c r="T33" i="2"/>
  <c r="H34" i="2"/>
  <c r="M34" i="2"/>
  <c r="R34" i="2"/>
  <c r="U34" i="2" s="1"/>
  <c r="Z34" i="2" s="1"/>
  <c r="S34" i="2"/>
  <c r="T34" i="2"/>
  <c r="G35" i="2"/>
  <c r="H35" i="2" s="1"/>
  <c r="K35" i="2"/>
  <c r="R35" i="2"/>
  <c r="S35" i="2"/>
  <c r="H36" i="2"/>
  <c r="T36" i="2" s="1"/>
  <c r="U36" i="2" s="1"/>
  <c r="Z36" i="2" s="1"/>
  <c r="L36" i="2"/>
  <c r="R36" i="2"/>
  <c r="E37" i="2"/>
  <c r="I37" i="2"/>
  <c r="M37" i="2"/>
  <c r="N37" i="2"/>
  <c r="O37" i="2"/>
  <c r="P37" i="2"/>
  <c r="R37" i="2"/>
  <c r="W37" i="2"/>
  <c r="AA37" i="2"/>
  <c r="AB37" i="2"/>
  <c r="M38" i="2"/>
  <c r="N38" i="2"/>
  <c r="O38" i="2"/>
  <c r="E39" i="2"/>
  <c r="I39" i="2"/>
  <c r="AB55" i="2"/>
  <c r="AE55" i="2"/>
  <c r="U35" i="2" l="1"/>
  <c r="X35" i="2" s="1"/>
  <c r="U27" i="2"/>
  <c r="T37" i="2"/>
  <c r="W25" i="2"/>
  <c r="Y25" i="2"/>
  <c r="T35" i="2"/>
  <c r="H37" i="2"/>
  <c r="Z25" i="2"/>
  <c r="Z37" i="2"/>
  <c r="U21" i="2"/>
  <c r="W21" i="2" s="1"/>
  <c r="U18" i="2"/>
  <c r="Z18" i="2" s="1"/>
  <c r="T25" i="2"/>
  <c r="U12" i="2"/>
  <c r="W12" i="2" s="1"/>
  <c r="Y37" i="2"/>
  <c r="G37" i="2"/>
  <c r="G39" i="2" s="1"/>
  <c r="P25" i="2"/>
  <c r="R25" i="2"/>
  <c r="H25" i="2"/>
  <c r="D20" i="1"/>
  <c r="AV87" i="1"/>
  <c r="AV83" i="1"/>
  <c r="AV78" i="1"/>
  <c r="AV72" i="1"/>
  <c r="AV66" i="1"/>
  <c r="AV59" i="1"/>
  <c r="AV50" i="1"/>
  <c r="AV44" i="1"/>
  <c r="AV37" i="1"/>
  <c r="AV29" i="1"/>
  <c r="D77" i="1"/>
  <c r="D64" i="1"/>
  <c r="D46" i="1"/>
  <c r="D34" i="1"/>
  <c r="D22" i="1"/>
  <c r="W26" i="2" l="1"/>
  <c r="U25" i="2"/>
  <c r="Z26" i="2" s="1"/>
  <c r="H39" i="2"/>
  <c r="X27" i="2"/>
  <c r="X37" i="2" s="1"/>
  <c r="X38" i="2" s="1"/>
  <c r="U37" i="2"/>
  <c r="Y38" i="2" s="1"/>
  <c r="AZ83" i="1"/>
  <c r="AZ78" i="1"/>
  <c r="AZ66" i="1"/>
  <c r="AZ59" i="1"/>
  <c r="AZ50" i="1"/>
  <c r="AZ38" i="1"/>
  <c r="AZ30" i="1"/>
  <c r="G34" i="1"/>
  <c r="G64" i="1"/>
  <c r="G22" i="1"/>
  <c r="G20" i="1"/>
  <c r="Z38" i="2" l="1"/>
  <c r="U39" i="2"/>
  <c r="AB38" i="2"/>
  <c r="AA38" i="2"/>
  <c r="W38" i="2"/>
  <c r="AB26" i="2"/>
  <c r="AA26" i="2"/>
  <c r="X26" i="2"/>
  <c r="Y26" i="2"/>
  <c r="G97" i="1"/>
  <c r="AU100" i="1" l="1"/>
  <c r="L100" i="1"/>
  <c r="D89" i="1"/>
  <c r="G89" i="1" s="1"/>
  <c r="G103" i="1" s="1"/>
  <c r="AV89" i="1"/>
  <c r="AZ89" i="1" s="1"/>
  <c r="AP104" i="1" l="1"/>
  <c r="AV71" i="1"/>
  <c r="AV43" i="1"/>
  <c r="D45" i="1"/>
  <c r="AP96" i="1" l="1"/>
  <c r="AP102" i="1"/>
  <c r="AP98" i="1"/>
  <c r="AP100" i="1"/>
  <c r="AV73" i="1"/>
  <c r="AZ73" i="1" s="1"/>
  <c r="AV45" i="1"/>
  <c r="AZ45" i="1" s="1"/>
  <c r="D47" i="1"/>
  <c r="D76" i="1"/>
  <c r="D78" i="1" s="1"/>
  <c r="G78" i="1" s="1"/>
  <c r="G47" i="1" l="1"/>
  <c r="G99" i="1" s="1"/>
  <c r="AS97" i="1"/>
  <c r="AY97" i="1" s="1"/>
  <c r="G101" i="1" l="1"/>
  <c r="J97" i="1" s="1"/>
  <c r="P97" i="1" s="1"/>
  <c r="Z95" i="1" l="1"/>
  <c r="Z99" i="1" s="1"/>
  <c r="Z103" i="1" s="1"/>
</calcChain>
</file>

<file path=xl/sharedStrings.xml><?xml version="1.0" encoding="utf-8"?>
<sst xmlns="http://schemas.openxmlformats.org/spreadsheetml/2006/main" count="324" uniqueCount="180">
  <si>
    <t>GLから</t>
    <phoneticPr fontId="2"/>
  </si>
  <si>
    <t>の浸水高</t>
    <rPh sb="1" eb="4">
      <t>シンスイタカ</t>
    </rPh>
    <phoneticPr fontId="2"/>
  </si>
  <si>
    <t>㎡</t>
    <phoneticPr fontId="2"/>
  </si>
  <si>
    <t>ｍ</t>
    <phoneticPr fontId="2"/>
  </si>
  <si>
    <t>円/㎡</t>
    <rPh sb="0" eb="1">
      <t>エン</t>
    </rPh>
    <phoneticPr fontId="2"/>
  </si>
  <si>
    <t>!FL</t>
    <phoneticPr fontId="2"/>
  </si>
  <si>
    <t>2FL</t>
    <phoneticPr fontId="2"/>
  </si>
  <si>
    <t>２階外壁上端</t>
    <rPh sb="1" eb="2">
      <t>カイ</t>
    </rPh>
    <rPh sb="2" eb="4">
      <t>ガイヘキ</t>
    </rPh>
    <rPh sb="4" eb="6">
      <t>ジョウタン</t>
    </rPh>
    <phoneticPr fontId="2"/>
  </si>
  <si>
    <t>2階天井の全交換</t>
    <rPh sb="1" eb="2">
      <t>カイ</t>
    </rPh>
    <rPh sb="2" eb="4">
      <t>テンジョウ</t>
    </rPh>
    <rPh sb="5" eb="8">
      <t>ゼンコウカン</t>
    </rPh>
    <phoneticPr fontId="2"/>
  </si>
  <si>
    <t>2階床の全交換</t>
    <rPh sb="1" eb="2">
      <t>カイ</t>
    </rPh>
    <rPh sb="2" eb="3">
      <t>ユカ</t>
    </rPh>
    <rPh sb="4" eb="7">
      <t>ゼンコウカン</t>
    </rPh>
    <phoneticPr fontId="2"/>
  </si>
  <si>
    <t>天井交換単価</t>
    <rPh sb="0" eb="2">
      <t>テンジョウ</t>
    </rPh>
    <rPh sb="2" eb="6">
      <t>コウカンタンカ</t>
    </rPh>
    <phoneticPr fontId="2"/>
  </si>
  <si>
    <t>㎡</t>
    <phoneticPr fontId="2"/>
  </si>
  <si>
    <t>円/㎡</t>
    <rPh sb="0" eb="1">
      <t>エン</t>
    </rPh>
    <phoneticPr fontId="2"/>
  </si>
  <si>
    <t>ｍ</t>
    <phoneticPr fontId="2"/>
  </si>
  <si>
    <t>内壁交換面積</t>
    <rPh sb="0" eb="2">
      <t>ウチカベ</t>
    </rPh>
    <rPh sb="2" eb="6">
      <t>コウカンメンセキ</t>
    </rPh>
    <phoneticPr fontId="2"/>
  </si>
  <si>
    <t>（入力不要）</t>
    <phoneticPr fontId="2"/>
  </si>
  <si>
    <t>床交換単価</t>
    <rPh sb="0" eb="1">
      <t>ユカ</t>
    </rPh>
    <rPh sb="1" eb="5">
      <t>コウカンタンカ</t>
    </rPh>
    <phoneticPr fontId="2"/>
  </si>
  <si>
    <t>（入力不要）</t>
    <rPh sb="1" eb="3">
      <t>ニュウリョク</t>
    </rPh>
    <rPh sb="3" eb="5">
      <t>フヨウ</t>
    </rPh>
    <phoneticPr fontId="2"/>
  </si>
  <si>
    <t>1階天井の全交換</t>
    <rPh sb="1" eb="2">
      <t>カイ</t>
    </rPh>
    <rPh sb="2" eb="4">
      <t>テンジョウ</t>
    </rPh>
    <rPh sb="5" eb="6">
      <t>ゼン</t>
    </rPh>
    <rPh sb="6" eb="8">
      <t>コウカン</t>
    </rPh>
    <phoneticPr fontId="2"/>
  </si>
  <si>
    <t>１階天井面積</t>
    <rPh sb="1" eb="2">
      <t>カイ</t>
    </rPh>
    <rPh sb="2" eb="6">
      <t>テンジョウメンセキ</t>
    </rPh>
    <phoneticPr fontId="2"/>
  </si>
  <si>
    <t>1階床の全交換</t>
    <rPh sb="1" eb="3">
      <t>カイユカ</t>
    </rPh>
    <rPh sb="4" eb="7">
      <t>ゼンコウカン</t>
    </rPh>
    <phoneticPr fontId="2"/>
  </si>
  <si>
    <t>（入力不要）</t>
  </si>
  <si>
    <t>工事費</t>
    <rPh sb="0" eb="3">
      <t>コウジヒ</t>
    </rPh>
    <phoneticPr fontId="2"/>
  </si>
  <si>
    <t>2階外壁全交換のケース</t>
    <rPh sb="1" eb="2">
      <t>カイ</t>
    </rPh>
    <rPh sb="2" eb="4">
      <t>ガイヘキ</t>
    </rPh>
    <rPh sb="4" eb="7">
      <t>ゼンコウカン</t>
    </rPh>
    <phoneticPr fontId="2"/>
  </si>
  <si>
    <t>２FLから</t>
    <phoneticPr fontId="2"/>
  </si>
  <si>
    <t>の浸水高</t>
    <rPh sb="1" eb="3">
      <t>シンスイ</t>
    </rPh>
    <rPh sb="3" eb="4">
      <t>タカ</t>
    </rPh>
    <phoneticPr fontId="2"/>
  </si>
  <si>
    <t>2階外壁浸水範囲交換のケース</t>
    <rPh sb="1" eb="2">
      <t>カイ</t>
    </rPh>
    <rPh sb="2" eb="4">
      <t>ガイヘキ</t>
    </rPh>
    <rPh sb="4" eb="8">
      <t>シンスイハンイ</t>
    </rPh>
    <rPh sb="8" eb="10">
      <t>コウカン</t>
    </rPh>
    <phoneticPr fontId="2"/>
  </si>
  <si>
    <t>1階外壁全交換のケース</t>
    <rPh sb="1" eb="2">
      <t>カイ</t>
    </rPh>
    <rPh sb="2" eb="4">
      <t>ガイヘキ</t>
    </rPh>
    <rPh sb="4" eb="7">
      <t>ゼンコウカン</t>
    </rPh>
    <phoneticPr fontId="2"/>
  </si>
  <si>
    <t>工事費</t>
    <rPh sb="0" eb="2">
      <t>コウジ</t>
    </rPh>
    <phoneticPr fontId="2"/>
  </si>
  <si>
    <t>工事費</t>
    <rPh sb="0" eb="3">
      <t>コウジヒ</t>
    </rPh>
    <phoneticPr fontId="2"/>
  </si>
  <si>
    <t>1階外壁浸水範囲交換のケース</t>
    <rPh sb="1" eb="2">
      <t>カイ</t>
    </rPh>
    <rPh sb="2" eb="4">
      <t>ガイヘキ</t>
    </rPh>
    <rPh sb="4" eb="8">
      <t>シンスイハンイ</t>
    </rPh>
    <rPh sb="8" eb="10">
      <t>コウカン</t>
    </rPh>
    <phoneticPr fontId="2"/>
  </si>
  <si>
    <t>浸水高</t>
    <rPh sb="0" eb="3">
      <t>シンスイタカ</t>
    </rPh>
    <phoneticPr fontId="2"/>
  </si>
  <si>
    <t>外壁長</t>
    <rPh sb="0" eb="2">
      <t>ガイヘキ</t>
    </rPh>
    <rPh sb="2" eb="3">
      <t>チョウ</t>
    </rPh>
    <phoneticPr fontId="2"/>
  </si>
  <si>
    <t>外壁面積</t>
    <rPh sb="0" eb="2">
      <t>ガイヘキ</t>
    </rPh>
    <rPh sb="2" eb="4">
      <t>メンセキ</t>
    </rPh>
    <phoneticPr fontId="2"/>
  </si>
  <si>
    <t>交換単価</t>
    <rPh sb="0" eb="2">
      <t>コウカン</t>
    </rPh>
    <rPh sb="2" eb="4">
      <t>タンカ</t>
    </rPh>
    <phoneticPr fontId="2"/>
  </si>
  <si>
    <t>2階内壁仕上全交換のケース</t>
    <rPh sb="1" eb="2">
      <t>カイ</t>
    </rPh>
    <rPh sb="2" eb="4">
      <t>ウチカベ</t>
    </rPh>
    <rPh sb="4" eb="6">
      <t>シア</t>
    </rPh>
    <rPh sb="6" eb="9">
      <t>ゼンコウカン</t>
    </rPh>
    <phoneticPr fontId="2"/>
  </si>
  <si>
    <t>天井面積</t>
    <rPh sb="0" eb="4">
      <t>テンジョウメンセキ</t>
    </rPh>
    <phoneticPr fontId="2"/>
  </si>
  <si>
    <t>交換単価</t>
    <rPh sb="0" eb="4">
      <t>コウカンタンカ</t>
    </rPh>
    <phoneticPr fontId="2"/>
  </si>
  <si>
    <t>内壁高さ</t>
    <rPh sb="0" eb="3">
      <t>ウチカベタカ</t>
    </rPh>
    <phoneticPr fontId="2"/>
  </si>
  <si>
    <t>交換面積</t>
    <rPh sb="0" eb="4">
      <t>コウカンメンセキ</t>
    </rPh>
    <phoneticPr fontId="2"/>
  </si>
  <si>
    <t>内壁延長</t>
    <rPh sb="0" eb="1">
      <t>ウチ</t>
    </rPh>
    <rPh sb="1" eb="2">
      <t>カベ</t>
    </rPh>
    <rPh sb="2" eb="4">
      <t>エンチョウ</t>
    </rPh>
    <phoneticPr fontId="2"/>
  </si>
  <si>
    <t>2階内装仕上浸水範囲交換のケース</t>
    <rPh sb="1" eb="2">
      <t>カイ</t>
    </rPh>
    <rPh sb="2" eb="6">
      <t>ナイソウシア</t>
    </rPh>
    <rPh sb="6" eb="10">
      <t>シンスイハンイ</t>
    </rPh>
    <rPh sb="10" eb="12">
      <t>コウカン</t>
    </rPh>
    <phoneticPr fontId="2"/>
  </si>
  <si>
    <t>内壁延長</t>
    <rPh sb="0" eb="2">
      <t>ウチカベ</t>
    </rPh>
    <rPh sb="2" eb="4">
      <t>エンチョウ</t>
    </rPh>
    <phoneticPr fontId="2"/>
  </si>
  <si>
    <t>床面積</t>
    <rPh sb="0" eb="3">
      <t>ユカメンセキ</t>
    </rPh>
    <phoneticPr fontId="2"/>
  </si>
  <si>
    <t>（入力不要）</t>
    <rPh sb="1" eb="3">
      <t>ニュウリョク</t>
    </rPh>
    <rPh sb="3" eb="5">
      <t>フヨウ</t>
    </rPh>
    <phoneticPr fontId="2"/>
  </si>
  <si>
    <t>2階瓦</t>
    <rPh sb="1" eb="2">
      <t>カイ</t>
    </rPh>
    <rPh sb="2" eb="3">
      <t>カワラ</t>
    </rPh>
    <phoneticPr fontId="2"/>
  </si>
  <si>
    <t>1階瓦</t>
    <rPh sb="1" eb="2">
      <t>カイ</t>
    </rPh>
    <rPh sb="2" eb="3">
      <t>カワラ</t>
    </rPh>
    <phoneticPr fontId="2"/>
  </si>
  <si>
    <t>浸水高さ</t>
    <rPh sb="0" eb="2">
      <t>シンスイ</t>
    </rPh>
    <rPh sb="2" eb="3">
      <t>タカ</t>
    </rPh>
    <phoneticPr fontId="2"/>
  </si>
  <si>
    <t>浸水高さ</t>
    <rPh sb="0" eb="3">
      <t>シンスイタカ</t>
    </rPh>
    <phoneticPr fontId="2"/>
  </si>
  <si>
    <t>1階内装仕上浸水範囲交換のケース</t>
    <phoneticPr fontId="2"/>
  </si>
  <si>
    <t>1階内装仕上全交換のケース</t>
    <rPh sb="1" eb="2">
      <t>カイ</t>
    </rPh>
    <rPh sb="2" eb="4">
      <t>ナイソウ</t>
    </rPh>
    <rPh sb="4" eb="5">
      <t>シ</t>
    </rPh>
    <rPh sb="5" eb="6">
      <t>ア</t>
    </rPh>
    <rPh sb="6" eb="9">
      <t>ゼンコウカン</t>
    </rPh>
    <phoneticPr fontId="2"/>
  </si>
  <si>
    <t>交換内壁高</t>
    <rPh sb="0" eb="2">
      <t>コウカン</t>
    </rPh>
    <rPh sb="2" eb="5">
      <t>ウチカベタカ</t>
    </rPh>
    <phoneticPr fontId="2"/>
  </si>
  <si>
    <t>床面積</t>
    <rPh sb="0" eb="3">
      <t>ユカメンセキ</t>
    </rPh>
    <phoneticPr fontId="2"/>
  </si>
  <si>
    <t>措置単価</t>
    <rPh sb="0" eb="2">
      <t>ソチ</t>
    </rPh>
    <rPh sb="2" eb="4">
      <t>タンカ</t>
    </rPh>
    <phoneticPr fontId="2"/>
  </si>
  <si>
    <t>円/㎡</t>
    <rPh sb="0" eb="1">
      <t>エン</t>
    </rPh>
    <phoneticPr fontId="2"/>
  </si>
  <si>
    <t>㎡</t>
    <phoneticPr fontId="2"/>
  </si>
  <si>
    <t>床下土砂の撤去</t>
    <rPh sb="0" eb="2">
      <t>ユカシタ</t>
    </rPh>
    <rPh sb="2" eb="4">
      <t>ドシャ</t>
    </rPh>
    <rPh sb="5" eb="7">
      <t>テッキョ</t>
    </rPh>
    <phoneticPr fontId="2"/>
  </si>
  <si>
    <t>堆積高さ</t>
    <rPh sb="0" eb="2">
      <t>タイセキ</t>
    </rPh>
    <rPh sb="2" eb="3">
      <t>タカ</t>
    </rPh>
    <phoneticPr fontId="2"/>
  </si>
  <si>
    <t>堆積量</t>
    <rPh sb="0" eb="2">
      <t>タイセキ</t>
    </rPh>
    <rPh sb="2" eb="3">
      <t>リョウ</t>
    </rPh>
    <phoneticPr fontId="2"/>
  </si>
  <si>
    <t>撤去単価</t>
    <rPh sb="0" eb="2">
      <t>テッキョ</t>
    </rPh>
    <rPh sb="2" eb="4">
      <t>タンカ</t>
    </rPh>
    <phoneticPr fontId="2"/>
  </si>
  <si>
    <t>㎥</t>
    <phoneticPr fontId="2"/>
  </si>
  <si>
    <t>円/㎥</t>
    <rPh sb="0" eb="1">
      <t>エン</t>
    </rPh>
    <phoneticPr fontId="2"/>
  </si>
  <si>
    <t>工事量</t>
    <rPh sb="0" eb="3">
      <t>コウジリョウ</t>
    </rPh>
    <phoneticPr fontId="2"/>
  </si>
  <si>
    <t>外周り土砂の撤去</t>
    <rPh sb="0" eb="1">
      <t>ソト</t>
    </rPh>
    <rPh sb="1" eb="2">
      <t>マワ</t>
    </rPh>
    <rPh sb="3" eb="5">
      <t>ドシャ</t>
    </rPh>
    <rPh sb="6" eb="8">
      <t>テッキョ</t>
    </rPh>
    <phoneticPr fontId="2"/>
  </si>
  <si>
    <t>外部面積</t>
    <rPh sb="0" eb="2">
      <t>ガイブ</t>
    </rPh>
    <rPh sb="2" eb="4">
      <t>メンセキ</t>
    </rPh>
    <phoneticPr fontId="2"/>
  </si>
  <si>
    <r>
      <t>床下浸水箇所の措置</t>
    </r>
    <r>
      <rPr>
        <b/>
        <sz val="14"/>
        <color theme="1"/>
        <rFont val="游ゴシック"/>
        <family val="3"/>
        <charset val="128"/>
        <scheme val="minor"/>
      </rPr>
      <t>（乾燥・消毒・防蟻）</t>
    </r>
    <rPh sb="0" eb="2">
      <t>ユカシタ</t>
    </rPh>
    <rPh sb="2" eb="4">
      <t>シンスイ</t>
    </rPh>
    <rPh sb="4" eb="6">
      <t>カショ</t>
    </rPh>
    <rPh sb="7" eb="9">
      <t>ソチ</t>
    </rPh>
    <rPh sb="10" eb="12">
      <t>カンソウ</t>
    </rPh>
    <rPh sb="13" eb="15">
      <t>ショウドク</t>
    </rPh>
    <rPh sb="16" eb="18">
      <t>ボウギ</t>
    </rPh>
    <phoneticPr fontId="2"/>
  </si>
  <si>
    <t>屋根</t>
    <rPh sb="0" eb="2">
      <t>ヤネ</t>
    </rPh>
    <phoneticPr fontId="2"/>
  </si>
  <si>
    <t>2階外壁</t>
    <rPh sb="1" eb="2">
      <t>カイ</t>
    </rPh>
    <rPh sb="2" eb="4">
      <t>ガイヘキ</t>
    </rPh>
    <phoneticPr fontId="2"/>
  </si>
  <si>
    <t>1階外壁</t>
    <rPh sb="1" eb="2">
      <t>カイ</t>
    </rPh>
    <rPh sb="2" eb="4">
      <t>ガイヘキ</t>
    </rPh>
    <phoneticPr fontId="2"/>
  </si>
  <si>
    <t>外周り土砂</t>
    <rPh sb="0" eb="1">
      <t>ソト</t>
    </rPh>
    <rPh sb="1" eb="2">
      <t>マワ</t>
    </rPh>
    <rPh sb="3" eb="5">
      <t>ドシャ</t>
    </rPh>
    <phoneticPr fontId="2"/>
  </si>
  <si>
    <t>OR</t>
    <phoneticPr fontId="2"/>
  </si>
  <si>
    <t>外回り直工費合計</t>
    <rPh sb="0" eb="2">
      <t>ソトマワ</t>
    </rPh>
    <rPh sb="3" eb="5">
      <t>チョッコウ</t>
    </rPh>
    <rPh sb="5" eb="6">
      <t>ヒ</t>
    </rPh>
    <rPh sb="6" eb="8">
      <t>ゴウケイ</t>
    </rPh>
    <phoneticPr fontId="2"/>
  </si>
  <si>
    <t>サッシ+造作</t>
    <rPh sb="4" eb="6">
      <t>ゾウサク</t>
    </rPh>
    <phoneticPr fontId="2"/>
  </si>
  <si>
    <t>=</t>
    <phoneticPr fontId="2"/>
  </si>
  <si>
    <t>2階内壁</t>
    <rPh sb="1" eb="2">
      <t>カイ</t>
    </rPh>
    <rPh sb="2" eb="4">
      <t>ウチカベ</t>
    </rPh>
    <phoneticPr fontId="2"/>
  </si>
  <si>
    <t>1階内壁</t>
    <rPh sb="1" eb="2">
      <t>カイ</t>
    </rPh>
    <rPh sb="2" eb="4">
      <t>ウチカベ</t>
    </rPh>
    <phoneticPr fontId="2"/>
  </si>
  <si>
    <t>＋</t>
    <phoneticPr fontId="2"/>
  </si>
  <si>
    <t>内回り直工費合計</t>
    <rPh sb="0" eb="2">
      <t>ウチマワ</t>
    </rPh>
    <rPh sb="3" eb="5">
      <t>チョッコウ</t>
    </rPh>
    <rPh sb="5" eb="6">
      <t>ヒ</t>
    </rPh>
    <rPh sb="6" eb="8">
      <t>ゴウケイ</t>
    </rPh>
    <phoneticPr fontId="2"/>
  </si>
  <si>
    <t>建具+造作</t>
    <rPh sb="0" eb="2">
      <t>タテグ</t>
    </rPh>
    <rPh sb="3" eb="5">
      <t>ゾウサク</t>
    </rPh>
    <phoneticPr fontId="2"/>
  </si>
  <si>
    <t>床下</t>
    <rPh sb="0" eb="2">
      <t>ユカシタ</t>
    </rPh>
    <phoneticPr fontId="2"/>
  </si>
  <si>
    <t>直工費小計</t>
    <rPh sb="0" eb="3">
      <t>チョッコウヒ</t>
    </rPh>
    <rPh sb="3" eb="5">
      <t>ショウケイ</t>
    </rPh>
    <phoneticPr fontId="2"/>
  </si>
  <si>
    <t>総工費</t>
    <rPh sb="0" eb="3">
      <t>ソウコウヒ</t>
    </rPh>
    <phoneticPr fontId="2"/>
  </si>
  <si>
    <t>算出要領</t>
    <rPh sb="0" eb="2">
      <t>サンシュツ</t>
    </rPh>
    <rPh sb="2" eb="4">
      <t>ヨウリョウ</t>
    </rPh>
    <phoneticPr fontId="2"/>
  </si>
  <si>
    <t>①</t>
    <phoneticPr fontId="2"/>
  </si>
  <si>
    <t>緑色のセルに読み込まれています。</t>
    <rPh sb="0" eb="1">
      <t>ミドリ</t>
    </rPh>
    <rPh sb="1" eb="2">
      <t>イロ</t>
    </rPh>
    <rPh sb="6" eb="7">
      <t>ヨ</t>
    </rPh>
    <rPh sb="8" eb="9">
      <t>コ</t>
    </rPh>
    <phoneticPr fontId="2"/>
  </si>
  <si>
    <t>②</t>
    <phoneticPr fontId="2"/>
  </si>
  <si>
    <t>の左側のチェックボックス</t>
    <rPh sb="1" eb="2">
      <t>ヒダリ</t>
    </rPh>
    <rPh sb="2" eb="3">
      <t>ガワ</t>
    </rPh>
    <phoneticPr fontId="2"/>
  </si>
  <si>
    <t>☑</t>
    <phoneticPr fontId="2"/>
  </si>
  <si>
    <t>で表示できます。</t>
    <rPh sb="1" eb="3">
      <t>ヒョウジ</t>
    </rPh>
    <phoneticPr fontId="2"/>
  </si>
  <si>
    <t>チェックが入っていると浸水していることを示します。</t>
    <rPh sb="5" eb="6">
      <t>ハイ</t>
    </rPh>
    <rPh sb="11" eb="13">
      <t>シンスイ</t>
    </rPh>
    <rPh sb="20" eb="21">
      <t>シメ</t>
    </rPh>
    <phoneticPr fontId="2"/>
  </si>
  <si>
    <t>③</t>
    <phoneticPr fontId="2"/>
  </si>
  <si>
    <r>
      <t>浸水被害の有無は、建物外部の部位</t>
    </r>
    <r>
      <rPr>
        <sz val="36"/>
        <color rgb="FF7030A0"/>
        <rFont val="游ゴシック"/>
        <family val="3"/>
        <charset val="128"/>
        <scheme val="minor"/>
      </rPr>
      <t>■</t>
    </r>
    <r>
      <rPr>
        <sz val="36"/>
        <color theme="1"/>
        <rFont val="游ゴシック"/>
        <family val="3"/>
        <charset val="128"/>
        <scheme val="minor"/>
      </rPr>
      <t>内数字０～６、建物1階内部の部位</t>
    </r>
    <r>
      <rPr>
        <sz val="36"/>
        <color rgb="FFFF0000"/>
        <rFont val="游ゴシック"/>
        <family val="3"/>
        <charset val="128"/>
        <scheme val="minor"/>
      </rPr>
      <t>■</t>
    </r>
    <r>
      <rPr>
        <sz val="36"/>
        <color theme="1"/>
        <rFont val="游ゴシック"/>
        <family val="3"/>
        <charset val="128"/>
        <scheme val="minor"/>
      </rPr>
      <t>内数字0～４、建物2階内部の部位</t>
    </r>
    <r>
      <rPr>
        <sz val="36"/>
        <color theme="7"/>
        <rFont val="游ゴシック"/>
        <family val="3"/>
        <charset val="128"/>
        <scheme val="minor"/>
      </rPr>
      <t>■</t>
    </r>
    <r>
      <rPr>
        <sz val="36"/>
        <rFont val="游ゴシック"/>
        <family val="3"/>
        <charset val="128"/>
        <scheme val="minor"/>
      </rPr>
      <t>内</t>
    </r>
    <r>
      <rPr>
        <sz val="36"/>
        <color theme="1"/>
        <rFont val="游ゴシック"/>
        <family val="3"/>
        <charset val="128"/>
        <scheme val="minor"/>
      </rPr>
      <t>数字３～６</t>
    </r>
    <rPh sb="0" eb="2">
      <t>シンスイ</t>
    </rPh>
    <rPh sb="2" eb="4">
      <t>ヒガイ</t>
    </rPh>
    <rPh sb="5" eb="7">
      <t>ウム</t>
    </rPh>
    <rPh sb="9" eb="11">
      <t>タテモノ</t>
    </rPh>
    <rPh sb="11" eb="13">
      <t>ガイブ</t>
    </rPh>
    <rPh sb="14" eb="16">
      <t>ブイ</t>
    </rPh>
    <rPh sb="17" eb="18">
      <t>ナイ</t>
    </rPh>
    <rPh sb="18" eb="20">
      <t>スウジ</t>
    </rPh>
    <rPh sb="24" eb="26">
      <t>タテモノ</t>
    </rPh>
    <rPh sb="27" eb="28">
      <t>カイ</t>
    </rPh>
    <rPh sb="28" eb="29">
      <t>ナイ</t>
    </rPh>
    <rPh sb="29" eb="30">
      <t>ブ</t>
    </rPh>
    <rPh sb="31" eb="33">
      <t>ブイ</t>
    </rPh>
    <rPh sb="34" eb="35">
      <t>ナイ</t>
    </rPh>
    <rPh sb="35" eb="37">
      <t>スウジ</t>
    </rPh>
    <rPh sb="41" eb="43">
      <t>タテモノ</t>
    </rPh>
    <rPh sb="44" eb="45">
      <t>カイ</t>
    </rPh>
    <rPh sb="45" eb="47">
      <t>ナイブ</t>
    </rPh>
    <rPh sb="48" eb="50">
      <t>ブイ</t>
    </rPh>
    <rPh sb="51" eb="52">
      <t>ナイ</t>
    </rPh>
    <rPh sb="52" eb="54">
      <t>スウジ</t>
    </rPh>
    <phoneticPr fontId="2"/>
  </si>
  <si>
    <t>浸水高さの表示は１FL、2FL、瓦下端等の基準高さからの数値を</t>
    <rPh sb="0" eb="2">
      <t>シンスイ</t>
    </rPh>
    <rPh sb="2" eb="3">
      <t>タカ</t>
    </rPh>
    <rPh sb="5" eb="7">
      <t>ヒョウジ</t>
    </rPh>
    <rPh sb="16" eb="17">
      <t>カワラ</t>
    </rPh>
    <rPh sb="17" eb="19">
      <t>カタン</t>
    </rPh>
    <rPh sb="19" eb="20">
      <t>ナド</t>
    </rPh>
    <rPh sb="21" eb="23">
      <t>キジュン</t>
    </rPh>
    <rPh sb="23" eb="24">
      <t>タカ</t>
    </rPh>
    <rPh sb="28" eb="30">
      <t>スウチ</t>
    </rPh>
    <phoneticPr fontId="2"/>
  </si>
  <si>
    <t>黒色のセル内に打ち込んでください。</t>
    <rPh sb="0" eb="2">
      <t>クロイロ</t>
    </rPh>
    <rPh sb="5" eb="6">
      <t>ナイ</t>
    </rPh>
    <phoneticPr fontId="2"/>
  </si>
  <si>
    <t>④</t>
    <phoneticPr fontId="2"/>
  </si>
  <si>
    <t>その他の数値として、堆積土砂の撤去に関わる数値について、それぞれの</t>
    <rPh sb="2" eb="3">
      <t>タ</t>
    </rPh>
    <rPh sb="4" eb="6">
      <t>スウチ</t>
    </rPh>
    <rPh sb="10" eb="12">
      <t>タイセキ</t>
    </rPh>
    <rPh sb="12" eb="14">
      <t>ドシャ</t>
    </rPh>
    <rPh sb="15" eb="17">
      <t>テッキョ</t>
    </rPh>
    <rPh sb="18" eb="19">
      <t>カカ</t>
    </rPh>
    <rPh sb="21" eb="23">
      <t>スウチ</t>
    </rPh>
    <phoneticPr fontId="2"/>
  </si>
  <si>
    <t>黒色のセル内に打ち込んでください。</t>
    <rPh sb="0" eb="2">
      <t>クロイロ</t>
    </rPh>
    <rPh sb="5" eb="6">
      <t>ナイ</t>
    </rPh>
    <rPh sb="7" eb="8">
      <t>ウ</t>
    </rPh>
    <rPh sb="9" eb="10">
      <t>コ</t>
    </rPh>
    <phoneticPr fontId="2"/>
  </si>
  <si>
    <t>⑤</t>
    <phoneticPr fontId="2"/>
  </si>
  <si>
    <t>最後に、浸水部位の撤去及び復旧に要する部材単価並びに各種歩掛的なパーセンテージについて、地域の施工会社の</t>
    <rPh sb="0" eb="2">
      <t>サイゴ</t>
    </rPh>
    <rPh sb="4" eb="6">
      <t>シンスイ</t>
    </rPh>
    <rPh sb="6" eb="8">
      <t>ブイ</t>
    </rPh>
    <rPh sb="9" eb="11">
      <t>テッキョ</t>
    </rPh>
    <rPh sb="11" eb="12">
      <t>オヨ</t>
    </rPh>
    <rPh sb="13" eb="15">
      <t>フッキュウ</t>
    </rPh>
    <rPh sb="16" eb="17">
      <t>ヨウ</t>
    </rPh>
    <rPh sb="19" eb="23">
      <t>ブザイタンカ</t>
    </rPh>
    <rPh sb="23" eb="24">
      <t>ナラ</t>
    </rPh>
    <rPh sb="26" eb="28">
      <t>カクシュ</t>
    </rPh>
    <rPh sb="28" eb="30">
      <t>ブガカリ</t>
    </rPh>
    <rPh sb="30" eb="31">
      <t>テキ</t>
    </rPh>
    <rPh sb="44" eb="46">
      <t>チイキ</t>
    </rPh>
    <rPh sb="47" eb="51">
      <t>セコウガイシャ</t>
    </rPh>
    <phoneticPr fontId="2"/>
  </si>
  <si>
    <t>推奨値を</t>
  </si>
  <si>
    <t>赤いセル内に入力ください。</t>
    <rPh sb="0" eb="1">
      <t>アカ</t>
    </rPh>
    <rPh sb="4" eb="5">
      <t>ナイ</t>
    </rPh>
    <rPh sb="6" eb="8">
      <t>ニュウリョク</t>
    </rPh>
    <phoneticPr fontId="2"/>
  </si>
  <si>
    <t>仮設諸経費</t>
    <rPh sb="0" eb="2">
      <t>カセツ</t>
    </rPh>
    <rPh sb="2" eb="5">
      <t>ショケイヒ</t>
    </rPh>
    <phoneticPr fontId="2"/>
  </si>
  <si>
    <t>（このシートにデフォルトで入力してある金額は、概算金額の積み上げ方を示すための仮入力してある。実際の工事に引用しないこと。）</t>
    <rPh sb="13" eb="15">
      <t>ニュウリョク</t>
    </rPh>
    <rPh sb="19" eb="21">
      <t>キンガク</t>
    </rPh>
    <rPh sb="23" eb="27">
      <t>ガイサンキンガク</t>
    </rPh>
    <rPh sb="28" eb="29">
      <t>ツ</t>
    </rPh>
    <rPh sb="30" eb="31">
      <t>ア</t>
    </rPh>
    <rPh sb="32" eb="33">
      <t>カタ</t>
    </rPh>
    <rPh sb="34" eb="35">
      <t>シメ</t>
    </rPh>
    <rPh sb="39" eb="40">
      <t>カリ</t>
    </rPh>
    <rPh sb="40" eb="42">
      <t>ニュウリョク</t>
    </rPh>
    <rPh sb="47" eb="49">
      <t>ジッサイ</t>
    </rPh>
    <rPh sb="50" eb="52">
      <t>コウジ</t>
    </rPh>
    <rPh sb="53" eb="55">
      <t>インヨウ</t>
    </rPh>
    <phoneticPr fontId="2"/>
  </si>
  <si>
    <t>1階 床・天井</t>
    <rPh sb="1" eb="2">
      <t>カイ</t>
    </rPh>
    <rPh sb="3" eb="4">
      <t>ユカ</t>
    </rPh>
    <rPh sb="5" eb="7">
      <t>テンジョウ</t>
    </rPh>
    <phoneticPr fontId="2"/>
  </si>
  <si>
    <t>2階床・天井</t>
    <rPh sb="1" eb="2">
      <t>カイ</t>
    </rPh>
    <rPh sb="2" eb="3">
      <t>ユカ</t>
    </rPh>
    <rPh sb="4" eb="6">
      <t>テンジョウ</t>
    </rPh>
    <phoneticPr fontId="2"/>
  </si>
  <si>
    <t>1階瓦屋根</t>
    <rPh sb="1" eb="2">
      <t>カイ</t>
    </rPh>
    <rPh sb="2" eb="3">
      <t>カワラ</t>
    </rPh>
    <rPh sb="3" eb="5">
      <t>ヤネ</t>
    </rPh>
    <phoneticPr fontId="2"/>
  </si>
  <si>
    <t>2階瓦屋根</t>
    <rPh sb="1" eb="2">
      <t>カイ</t>
    </rPh>
    <rPh sb="2" eb="5">
      <t>カワラヤネ</t>
    </rPh>
    <phoneticPr fontId="2"/>
  </si>
  <si>
    <t>1・2階瓦屋根交換のケース</t>
    <rPh sb="3" eb="4">
      <t>カイ</t>
    </rPh>
    <rPh sb="4" eb="7">
      <t>カワラヤネ</t>
    </rPh>
    <rPh sb="7" eb="9">
      <t>コウカン</t>
    </rPh>
    <phoneticPr fontId="2"/>
  </si>
  <si>
    <t>面積の７割水没高さ</t>
    <rPh sb="0" eb="2">
      <t>メンセキ</t>
    </rPh>
    <rPh sb="4" eb="5">
      <t>ワリ</t>
    </rPh>
    <rPh sb="5" eb="7">
      <t>スイボツ</t>
    </rPh>
    <rPh sb="7" eb="8">
      <t>タカ</t>
    </rPh>
    <phoneticPr fontId="2"/>
  </si>
  <si>
    <t>㎡</t>
    <phoneticPr fontId="2"/>
  </si>
  <si>
    <t>②　浸水被害復旧費用概算シート</t>
    <rPh sb="2" eb="4">
      <t>シンスイ</t>
    </rPh>
    <rPh sb="4" eb="6">
      <t>ヒガイ</t>
    </rPh>
    <rPh sb="6" eb="8">
      <t>フッキュウ</t>
    </rPh>
    <rPh sb="8" eb="10">
      <t>ヒヨウ</t>
    </rPh>
    <rPh sb="10" eb="12">
      <t>ガイサン</t>
    </rPh>
    <phoneticPr fontId="2"/>
  </si>
  <si>
    <t>立面図</t>
    <rPh sb="0" eb="3">
      <t>リツメンズ</t>
    </rPh>
    <phoneticPr fontId="2"/>
  </si>
  <si>
    <t>二階屋根</t>
    <rPh sb="0" eb="4">
      <t>ニカイヤネ</t>
    </rPh>
    <phoneticPr fontId="2"/>
  </si>
  <si>
    <t>一階屋根</t>
    <rPh sb="0" eb="4">
      <t>イッカイヤネ</t>
    </rPh>
    <phoneticPr fontId="2"/>
  </si>
  <si>
    <t>この列はコストを精密に拾うときに使う</t>
    <rPh sb="2" eb="3">
      <t>レツ</t>
    </rPh>
    <rPh sb="8" eb="10">
      <t>セイミツ</t>
    </rPh>
    <rPh sb="11" eb="12">
      <t>ヒロ</t>
    </rPh>
    <rPh sb="16" eb="17">
      <t>ツカ</t>
    </rPh>
    <phoneticPr fontId="2"/>
  </si>
  <si>
    <t>合計</t>
    <rPh sb="0" eb="2">
      <t>ゴウケイ</t>
    </rPh>
    <phoneticPr fontId="2"/>
  </si>
  <si>
    <t>建具実面積×２</t>
    <phoneticPr fontId="2"/>
  </si>
  <si>
    <t>小計</t>
    <rPh sb="0" eb="2">
      <t>ショウケイ</t>
    </rPh>
    <phoneticPr fontId="2"/>
  </si>
  <si>
    <t>合板素地</t>
    <rPh sb="0" eb="2">
      <t>ゴウハン</t>
    </rPh>
    <rPh sb="2" eb="4">
      <t>ソジ</t>
    </rPh>
    <phoneticPr fontId="2"/>
  </si>
  <si>
    <t>カーペット敷</t>
    <rPh sb="5" eb="6">
      <t>シキ</t>
    </rPh>
    <phoneticPr fontId="2"/>
  </si>
  <si>
    <t>押入</t>
    <rPh sb="0" eb="2">
      <t>オシイレ</t>
    </rPh>
    <phoneticPr fontId="2"/>
  </si>
  <si>
    <t>PB＋珪藻土吹付</t>
    <rPh sb="3" eb="6">
      <t>ケイソウド</t>
    </rPh>
    <rPh sb="6" eb="8">
      <t>フキツケ</t>
    </rPh>
    <phoneticPr fontId="2"/>
  </si>
  <si>
    <t>タタミ</t>
    <phoneticPr fontId="2"/>
  </si>
  <si>
    <t>洋室-1</t>
    <rPh sb="0" eb="2">
      <t>ヨウシツ</t>
    </rPh>
    <phoneticPr fontId="2"/>
  </si>
  <si>
    <t>合板素地</t>
    <rPh sb="0" eb="4">
      <t>ゴウハンソジ</t>
    </rPh>
    <phoneticPr fontId="2"/>
  </si>
  <si>
    <t>洋室-2</t>
    <rPh sb="0" eb="2">
      <t>ヨウシツ</t>
    </rPh>
    <phoneticPr fontId="2"/>
  </si>
  <si>
    <t>ツキ板合板</t>
    <rPh sb="2" eb="3">
      <t>イタ</t>
    </rPh>
    <rPh sb="3" eb="5">
      <t>ゴウハン</t>
    </rPh>
    <phoneticPr fontId="2"/>
  </si>
  <si>
    <t>踏み込み</t>
    <rPh sb="0" eb="1">
      <t>フ</t>
    </rPh>
    <rPh sb="2" eb="3">
      <t>コ</t>
    </rPh>
    <phoneticPr fontId="2"/>
  </si>
  <si>
    <t>4.5畳</t>
    <rPh sb="3" eb="4">
      <t>ジョウ</t>
    </rPh>
    <phoneticPr fontId="2"/>
  </si>
  <si>
    <t>耐水PB</t>
    <rPh sb="0" eb="2">
      <t>タイスイ</t>
    </rPh>
    <phoneticPr fontId="2"/>
  </si>
  <si>
    <t>塩ビシート</t>
    <rPh sb="0" eb="1">
      <t>エン</t>
    </rPh>
    <phoneticPr fontId="2"/>
  </si>
  <si>
    <t>便所</t>
    <rPh sb="0" eb="2">
      <t>ベンジョ</t>
    </rPh>
    <phoneticPr fontId="2"/>
  </si>
  <si>
    <t>フローリング</t>
    <phoneticPr fontId="2"/>
  </si>
  <si>
    <t>廊下</t>
    <rPh sb="0" eb="2">
      <t>ロウカ</t>
    </rPh>
    <phoneticPr fontId="2"/>
  </si>
  <si>
    <t>段板</t>
    <rPh sb="0" eb="2">
      <t>ダンイタ</t>
    </rPh>
    <phoneticPr fontId="2"/>
  </si>
  <si>
    <t>階段</t>
    <rPh sb="0" eb="2">
      <t>カイダン</t>
    </rPh>
    <phoneticPr fontId="2"/>
  </si>
  <si>
    <t>2階</t>
    <rPh sb="1" eb="2">
      <t>カイ</t>
    </rPh>
    <phoneticPr fontId="2"/>
  </si>
  <si>
    <t>階段下収納</t>
    <rPh sb="0" eb="2">
      <t>カイダン</t>
    </rPh>
    <rPh sb="2" eb="3">
      <t>シタ</t>
    </rPh>
    <rPh sb="3" eb="5">
      <t>シュウノウ</t>
    </rPh>
    <phoneticPr fontId="2"/>
  </si>
  <si>
    <t>物入</t>
    <rPh sb="0" eb="2">
      <t>モノイ</t>
    </rPh>
    <phoneticPr fontId="2"/>
  </si>
  <si>
    <t>土塗壁</t>
    <rPh sb="0" eb="1">
      <t>ツチ</t>
    </rPh>
    <rPh sb="1" eb="2">
      <t>ヌリ</t>
    </rPh>
    <rPh sb="2" eb="3">
      <t>カベ</t>
    </rPh>
    <phoneticPr fontId="2"/>
  </si>
  <si>
    <t>6帖-２</t>
    <rPh sb="1" eb="2">
      <t>ジョウ</t>
    </rPh>
    <phoneticPr fontId="2"/>
  </si>
  <si>
    <t>床の間</t>
    <rPh sb="0" eb="1">
      <t>トコ</t>
    </rPh>
    <rPh sb="2" eb="3">
      <t>マ</t>
    </rPh>
    <phoneticPr fontId="2"/>
  </si>
  <si>
    <t>8畳</t>
    <rPh sb="1" eb="2">
      <t>ジョウ</t>
    </rPh>
    <phoneticPr fontId="2"/>
  </si>
  <si>
    <t>縁甲板</t>
    <rPh sb="0" eb="3">
      <t>エンコウイタ</t>
    </rPh>
    <phoneticPr fontId="2"/>
  </si>
  <si>
    <t>広エン</t>
    <rPh sb="0" eb="1">
      <t>ヒロ</t>
    </rPh>
    <phoneticPr fontId="2"/>
  </si>
  <si>
    <t>玄関ホール</t>
    <rPh sb="0" eb="2">
      <t>ゲンカン</t>
    </rPh>
    <phoneticPr fontId="2"/>
  </si>
  <si>
    <t>土間モルタル金鏝</t>
    <rPh sb="0" eb="2">
      <t>ドマ</t>
    </rPh>
    <rPh sb="6" eb="8">
      <t>カナゴテ</t>
    </rPh>
    <phoneticPr fontId="2"/>
  </si>
  <si>
    <t>玄関</t>
    <rPh sb="0" eb="2">
      <t>ゲンカン</t>
    </rPh>
    <phoneticPr fontId="2"/>
  </si>
  <si>
    <t>板床</t>
    <rPh sb="0" eb="1">
      <t>イタ</t>
    </rPh>
    <rPh sb="1" eb="2">
      <t>トコ</t>
    </rPh>
    <phoneticPr fontId="2"/>
  </si>
  <si>
    <t>6畳-1</t>
    <rPh sb="1" eb="2">
      <t>ジョウ</t>
    </rPh>
    <phoneticPr fontId="2"/>
  </si>
  <si>
    <t>洗面所</t>
    <rPh sb="0" eb="3">
      <t>センメンジョ</t>
    </rPh>
    <phoneticPr fontId="2"/>
  </si>
  <si>
    <t>タイル壁</t>
    <rPh sb="3" eb="4">
      <t>カベ</t>
    </rPh>
    <phoneticPr fontId="2"/>
  </si>
  <si>
    <t>タイル貼り</t>
    <rPh sb="3" eb="4">
      <t>ハ</t>
    </rPh>
    <phoneticPr fontId="2"/>
  </si>
  <si>
    <t>浴室</t>
    <rPh sb="0" eb="2">
      <t>ヨクシツ</t>
    </rPh>
    <phoneticPr fontId="2"/>
  </si>
  <si>
    <t>クッションフロア</t>
    <phoneticPr fontId="2"/>
  </si>
  <si>
    <t>DK</t>
    <phoneticPr fontId="2"/>
  </si>
  <si>
    <t>カラーフレキ</t>
    <phoneticPr fontId="2"/>
  </si>
  <si>
    <t>車庫</t>
    <rPh sb="0" eb="2">
      <t>シャコ</t>
    </rPh>
    <phoneticPr fontId="2"/>
  </si>
  <si>
    <t>1階</t>
    <rPh sb="1" eb="2">
      <t>カイ</t>
    </rPh>
    <phoneticPr fontId="2"/>
  </si>
  <si>
    <t>土塗壁</t>
    <rPh sb="0" eb="2">
      <t>ツチヌリ</t>
    </rPh>
    <rPh sb="2" eb="3">
      <t>カベ</t>
    </rPh>
    <phoneticPr fontId="2"/>
  </si>
  <si>
    <t>内壁仕上</t>
    <rPh sb="0" eb="1">
      <t>ウチ</t>
    </rPh>
    <rPh sb="1" eb="2">
      <t>カベ</t>
    </rPh>
    <rPh sb="2" eb="4">
      <t>シア</t>
    </rPh>
    <phoneticPr fontId="2"/>
  </si>
  <si>
    <r>
      <t xml:space="preserve">内壁計
</t>
    </r>
    <r>
      <rPr>
        <sz val="9"/>
        <color theme="1"/>
        <rFont val="游ゴシック"/>
        <family val="3"/>
        <charset val="128"/>
        <scheme val="minor"/>
      </rPr>
      <t>(①ー②＋③)</t>
    </r>
    <rPh sb="0" eb="2">
      <t>ウチカベ</t>
    </rPh>
    <rPh sb="2" eb="3">
      <t>ケイ</t>
    </rPh>
    <phoneticPr fontId="2"/>
  </si>
  <si>
    <t>実外壁裏面-外壁長＊（階高-天井髙）　③</t>
    <rPh sb="0" eb="3">
      <t>ジツガイヘキ</t>
    </rPh>
    <rPh sb="3" eb="5">
      <t>ウラメン</t>
    </rPh>
    <rPh sb="6" eb="9">
      <t>ガイヘキチョウ</t>
    </rPh>
    <rPh sb="11" eb="13">
      <t>カイダカ</t>
    </rPh>
    <rPh sb="14" eb="17">
      <t>テンジョウタカ</t>
    </rPh>
    <phoneticPr fontId="2"/>
  </si>
  <si>
    <t>内建具面積（片面）②</t>
    <rPh sb="0" eb="1">
      <t>ウチ</t>
    </rPh>
    <rPh sb="1" eb="3">
      <t>タテグ</t>
    </rPh>
    <rPh sb="3" eb="5">
      <t>メンセキ</t>
    </rPh>
    <rPh sb="6" eb="8">
      <t>カタメン</t>
    </rPh>
    <phoneticPr fontId="2"/>
  </si>
  <si>
    <t>間仕切り
壁面積　①</t>
    <rPh sb="0" eb="3">
      <t>マジキ</t>
    </rPh>
    <rPh sb="5" eb="6">
      <t>カベ</t>
    </rPh>
    <rPh sb="6" eb="8">
      <t>メンセキ</t>
    </rPh>
    <phoneticPr fontId="2"/>
  </si>
  <si>
    <t>間仕切り
壁高さ</t>
    <rPh sb="0" eb="3">
      <t>マジキ</t>
    </rPh>
    <rPh sb="5" eb="6">
      <t>カベ</t>
    </rPh>
    <rPh sb="6" eb="7">
      <t>タカ</t>
    </rPh>
    <phoneticPr fontId="2"/>
  </si>
  <si>
    <t>間仕切壁長
（片面）</t>
    <rPh sb="0" eb="3">
      <t>マジキ</t>
    </rPh>
    <rPh sb="3" eb="4">
      <t>カベ</t>
    </rPh>
    <rPh sb="4" eb="5">
      <t>チョウ</t>
    </rPh>
    <rPh sb="7" eb="9">
      <t>カタメン</t>
    </rPh>
    <phoneticPr fontId="2"/>
  </si>
  <si>
    <t>耐水
左官</t>
    <rPh sb="0" eb="2">
      <t>タイスイ</t>
    </rPh>
    <rPh sb="3" eb="5">
      <t>サカン</t>
    </rPh>
    <phoneticPr fontId="2"/>
  </si>
  <si>
    <t>合板＋
化粧貼</t>
    <rPh sb="0" eb="2">
      <t>ゴウハン</t>
    </rPh>
    <rPh sb="4" eb="6">
      <t>ケショウ</t>
    </rPh>
    <rPh sb="6" eb="7">
      <t>ハ</t>
    </rPh>
    <phoneticPr fontId="2"/>
  </si>
  <si>
    <t>床仕上げ</t>
    <rPh sb="0" eb="3">
      <t>ユカシア</t>
    </rPh>
    <phoneticPr fontId="2"/>
  </si>
  <si>
    <t>実外壁
面積①</t>
    <rPh sb="0" eb="1">
      <t>ジツ</t>
    </rPh>
    <rPh sb="1" eb="3">
      <t>ガイヘキ</t>
    </rPh>
    <rPh sb="4" eb="6">
      <t>メンセキ</t>
    </rPh>
    <phoneticPr fontId="2"/>
  </si>
  <si>
    <t>サッシ面積</t>
    <rPh sb="3" eb="5">
      <t>メンセキ</t>
    </rPh>
    <phoneticPr fontId="2"/>
  </si>
  <si>
    <t>外壁高さ</t>
    <rPh sb="0" eb="3">
      <t>ガイヘキタカ</t>
    </rPh>
    <phoneticPr fontId="2"/>
  </si>
  <si>
    <t>外壁長
(サッシ長含む)</t>
    <rPh sb="0" eb="2">
      <t>ガイヘキ</t>
    </rPh>
    <rPh sb="2" eb="3">
      <t>チョウ</t>
    </rPh>
    <rPh sb="8" eb="9">
      <t>チョウ</t>
    </rPh>
    <rPh sb="9" eb="10">
      <t>フク</t>
    </rPh>
    <phoneticPr fontId="2"/>
  </si>
  <si>
    <t>内壁（単位　㎡）</t>
    <rPh sb="0" eb="2">
      <t>ウチカベ</t>
    </rPh>
    <rPh sb="3" eb="5">
      <t>タンイ</t>
    </rPh>
    <phoneticPr fontId="2"/>
  </si>
  <si>
    <t>内床（単位㎡）</t>
    <rPh sb="0" eb="1">
      <t>ウチ</t>
    </rPh>
    <rPh sb="1" eb="2">
      <t>ユカ</t>
    </rPh>
    <rPh sb="3" eb="5">
      <t>タンイ</t>
    </rPh>
    <phoneticPr fontId="2"/>
  </si>
  <si>
    <t>外壁（長さはm　面積は㎡ ）</t>
    <rPh sb="0" eb="2">
      <t>ガイヘキ</t>
    </rPh>
    <rPh sb="3" eb="4">
      <t>ナガ</t>
    </rPh>
    <rPh sb="8" eb="10">
      <t>メンセキ</t>
    </rPh>
    <phoneticPr fontId="2"/>
  </si>
  <si>
    <t>部屋名</t>
    <rPh sb="0" eb="3">
      <t>ヘヤメイ</t>
    </rPh>
    <phoneticPr fontId="2"/>
  </si>
  <si>
    <t>①浸水家屋モデル概算数量表シート</t>
    <rPh sb="1" eb="3">
      <t>シンスイ</t>
    </rPh>
    <rPh sb="3" eb="5">
      <t>カオク</t>
    </rPh>
    <rPh sb="8" eb="10">
      <t>ガイサン</t>
    </rPh>
    <rPh sb="10" eb="12">
      <t>スウリョウ</t>
    </rPh>
    <rPh sb="12" eb="13">
      <t>ヒョウ</t>
    </rPh>
    <phoneticPr fontId="2"/>
  </si>
  <si>
    <t>別シートの浸水家屋モデル概算数量表から自動的に読み込まれる数値は</t>
    <rPh sb="0" eb="1">
      <t>ベツ</t>
    </rPh>
    <rPh sb="5" eb="7">
      <t>シンスイ</t>
    </rPh>
    <rPh sb="7" eb="9">
      <t>カオク</t>
    </rPh>
    <rPh sb="12" eb="14">
      <t>ガイサン</t>
    </rPh>
    <rPh sb="14" eb="16">
      <t>スウリョウ</t>
    </rPh>
    <rPh sb="16" eb="17">
      <t>ヒョウ</t>
    </rPh>
    <rPh sb="17" eb="18">
      <t>スウヒョウ</t>
    </rPh>
    <rPh sb="19" eb="22">
      <t>ジドウテキ</t>
    </rPh>
    <rPh sb="23" eb="24">
      <t>ヨ</t>
    </rPh>
    <rPh sb="25" eb="26">
      <t>コ</t>
    </rPh>
    <rPh sb="29" eb="31">
      <t>スウチ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</si>
</sst>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0;[Red]\-#,##0.000"/>
    <numFmt numFmtId="177" formatCode="#,##0.0000_ ;[Red]\-#,##0.0000\ "/>
    <numFmt numFmtId="178" formatCode="#,##0.000_ ;[Red]\-#,##0.000\ "/>
    <numFmt numFmtId="179" formatCode="#,###&quot;円&quot;"/>
  </numFmts>
  <fonts count="4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20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22"/>
      <color theme="1"/>
      <name val="游ゴシック"/>
      <family val="3"/>
      <charset val="128"/>
      <scheme val="minor"/>
    </font>
    <font>
      <sz val="16"/>
      <color theme="1"/>
      <name val="游ゴシック"/>
      <family val="2"/>
      <charset val="128"/>
      <scheme val="minor"/>
    </font>
    <font>
      <b/>
      <sz val="26"/>
      <color theme="1"/>
      <name val="游ゴシック"/>
      <family val="3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36"/>
      <color theme="1"/>
      <name val="游ゴシック"/>
      <family val="2"/>
      <charset val="128"/>
      <scheme val="minor"/>
    </font>
    <font>
      <sz val="48"/>
      <color theme="1"/>
      <name val="游ゴシック"/>
      <family val="3"/>
      <charset val="128"/>
      <scheme val="minor"/>
    </font>
    <font>
      <sz val="36"/>
      <color theme="1"/>
      <name val="游ゴシック"/>
      <family val="3"/>
      <charset val="128"/>
      <scheme val="minor"/>
    </font>
    <font>
      <sz val="36"/>
      <color theme="1"/>
      <name val="Segoe UI Symbol"/>
      <family val="3"/>
    </font>
    <font>
      <sz val="36"/>
      <name val="游ゴシック"/>
      <family val="3"/>
      <charset val="128"/>
      <scheme val="minor"/>
    </font>
    <font>
      <sz val="36"/>
      <color rgb="FF7030A0"/>
      <name val="游ゴシック"/>
      <family val="3"/>
      <charset val="128"/>
      <scheme val="minor"/>
    </font>
    <font>
      <sz val="36"/>
      <color rgb="FFFF0000"/>
      <name val="游ゴシック"/>
      <family val="3"/>
      <charset val="128"/>
      <scheme val="minor"/>
    </font>
    <font>
      <sz val="36"/>
      <color theme="7"/>
      <name val="游ゴシック"/>
      <family val="3"/>
      <charset val="128"/>
      <scheme val="minor"/>
    </font>
    <font>
      <sz val="36"/>
      <color theme="1"/>
      <name val="Segoe UI Symbol"/>
      <family val="2"/>
    </font>
    <font>
      <sz val="16"/>
      <color theme="1"/>
      <name val="游ゴシック"/>
      <family val="3"/>
      <charset val="128"/>
      <scheme val="minor"/>
    </font>
    <font>
      <sz val="11"/>
      <color theme="1"/>
      <name val="Segoe UI Symbol"/>
      <family val="2"/>
    </font>
    <font>
      <sz val="9"/>
      <color rgb="FF000000"/>
      <name val="Meiryo UI"/>
      <family val="3"/>
      <charset val="128"/>
    </font>
    <font>
      <b/>
      <sz val="8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28"/>
      <color theme="1"/>
      <name val="游ゴシック"/>
      <family val="3"/>
      <charset val="128"/>
      <scheme val="minor"/>
    </font>
    <font>
      <b/>
      <sz val="28"/>
      <color theme="1"/>
      <name val="ＭＳ ゴシック"/>
      <family val="3"/>
      <charset val="128"/>
    </font>
    <font>
      <sz val="2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D92DE"/>
        <bgColor indexed="64"/>
      </patternFill>
    </fill>
    <fill>
      <patternFill patternType="solid">
        <fgColor rgb="FF7D2B93"/>
        <bgColor indexed="64"/>
      </patternFill>
    </fill>
    <fill>
      <patternFill patternType="solid">
        <fgColor rgb="FFCE91DF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9"/>
      </left>
      <right style="thick">
        <color theme="9"/>
      </right>
      <top style="thick">
        <color theme="9"/>
      </top>
      <bottom style="thick">
        <color theme="9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9"/>
      </left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theme="9"/>
      </left>
      <right/>
      <top/>
      <bottom/>
      <diagonal/>
    </border>
    <border>
      <left style="thick">
        <color rgb="FFFF0000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ck">
        <color theme="9"/>
      </left>
      <right/>
      <top/>
      <bottom/>
      <diagonal/>
    </border>
    <border>
      <left style="thick">
        <color rgb="FFFF0000"/>
      </left>
      <right/>
      <top/>
      <bottom style="medium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67">
    <xf numFmtId="0" fontId="0" fillId="0" borderId="0" xfId="0">
      <alignment vertical="center"/>
    </xf>
    <xf numFmtId="38" fontId="0" fillId="0" borderId="0" xfId="1" applyFont="1">
      <alignment vertical="center"/>
    </xf>
    <xf numFmtId="38" fontId="3" fillId="0" borderId="0" xfId="1" applyFont="1">
      <alignment vertical="center"/>
    </xf>
    <xf numFmtId="0" fontId="3" fillId="0" borderId="0" xfId="0" applyFont="1" applyAlignment="1">
      <alignment horizontal="right" vertical="center"/>
    </xf>
    <xf numFmtId="38" fontId="0" fillId="0" borderId="0" xfId="1" applyFont="1" applyAlignment="1">
      <alignment horizontal="center" vertical="center"/>
    </xf>
    <xf numFmtId="3" fontId="0" fillId="0" borderId="0" xfId="0" applyNumberFormat="1">
      <alignment vertical="center"/>
    </xf>
    <xf numFmtId="38" fontId="0" fillId="0" borderId="0" xfId="1" applyFont="1" applyAlignment="1">
      <alignment horizontal="left" vertical="center"/>
    </xf>
    <xf numFmtId="0" fontId="3" fillId="2" borderId="0" xfId="0" applyFont="1" applyFill="1">
      <alignment vertical="center"/>
    </xf>
    <xf numFmtId="38" fontId="0" fillId="2" borderId="0" xfId="1" applyFont="1" applyFill="1">
      <alignment vertical="center"/>
    </xf>
    <xf numFmtId="0" fontId="0" fillId="2" borderId="0" xfId="0" applyFill="1">
      <alignment vertical="center"/>
    </xf>
    <xf numFmtId="0" fontId="4" fillId="2" borderId="0" xfId="0" applyFont="1" applyFill="1">
      <alignment vertical="center"/>
    </xf>
    <xf numFmtId="38" fontId="7" fillId="0" borderId="0" xfId="1" applyFont="1" applyAlignment="1">
      <alignment horizontal="left" vertical="center"/>
    </xf>
    <xf numFmtId="38" fontId="0" fillId="2" borderId="0" xfId="1" applyFont="1" applyFill="1" applyAlignment="1">
      <alignment vertical="center"/>
    </xf>
    <xf numFmtId="38" fontId="0" fillId="2" borderId="0" xfId="1" applyFont="1" applyFill="1" applyAlignment="1">
      <alignment horizontal="righ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38" fontId="7" fillId="5" borderId="0" xfId="1" applyFont="1" applyFill="1" applyAlignment="1">
      <alignment vertical="center"/>
    </xf>
    <xf numFmtId="38" fontId="0" fillId="5" borderId="0" xfId="1" applyFont="1" applyFill="1" applyAlignment="1">
      <alignment horizontal="center" vertical="center"/>
    </xf>
    <xf numFmtId="0" fontId="0" fillId="5" borderId="0" xfId="0" applyFill="1">
      <alignment vertical="center"/>
    </xf>
    <xf numFmtId="0" fontId="6" fillId="5" borderId="0" xfId="0" applyFont="1" applyFill="1" applyAlignment="1">
      <alignment horizontal="center" vertical="center"/>
    </xf>
    <xf numFmtId="40" fontId="0" fillId="0" borderId="0" xfId="1" applyNumberFormat="1" applyFont="1" applyBorder="1">
      <alignment vertical="center"/>
    </xf>
    <xf numFmtId="0" fontId="0" fillId="0" borderId="0" xfId="0" applyAlignment="1">
      <alignment horizontal="right" vertical="center"/>
    </xf>
    <xf numFmtId="38" fontId="10" fillId="0" borderId="0" xfId="1" applyFont="1" applyBorder="1" applyAlignment="1">
      <alignment vertical="center"/>
    </xf>
    <xf numFmtId="38" fontId="0" fillId="0" borderId="7" xfId="1" applyFont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7" xfId="0" applyBorder="1">
      <alignment vertical="center"/>
    </xf>
    <xf numFmtId="0" fontId="3" fillId="0" borderId="2" xfId="0" applyFont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10" fillId="0" borderId="9" xfId="0" applyFont="1" applyBorder="1">
      <alignment vertical="center"/>
    </xf>
    <xf numFmtId="38" fontId="0" fillId="0" borderId="9" xfId="1" applyFont="1" applyBorder="1" applyAlignment="1">
      <alignment horizontal="center" vertical="center"/>
    </xf>
    <xf numFmtId="0" fontId="10" fillId="0" borderId="0" xfId="0" applyFont="1">
      <alignment vertical="center"/>
    </xf>
    <xf numFmtId="0" fontId="8" fillId="0" borderId="0" xfId="0" applyFont="1">
      <alignment vertical="center"/>
    </xf>
    <xf numFmtId="0" fontId="11" fillId="2" borderId="0" xfId="0" applyFont="1" applyFill="1">
      <alignment vertical="center"/>
    </xf>
    <xf numFmtId="0" fontId="3" fillId="0" borderId="9" xfId="0" applyFont="1" applyBorder="1">
      <alignment vertical="center"/>
    </xf>
    <xf numFmtId="0" fontId="5" fillId="0" borderId="0" xfId="0" applyFont="1" applyAlignment="1">
      <alignment horizontal="center" vertical="center"/>
    </xf>
    <xf numFmtId="0" fontId="5" fillId="5" borderId="0" xfId="0" applyFont="1" applyFill="1">
      <alignment vertical="center"/>
    </xf>
    <xf numFmtId="0" fontId="5" fillId="0" borderId="0" xfId="0" applyFont="1">
      <alignment vertical="center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38" fontId="0" fillId="7" borderId="0" xfId="1" applyFont="1" applyFill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16" fillId="0" borderId="2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9" fillId="0" borderId="0" xfId="0" applyFont="1">
      <alignment vertical="center"/>
    </xf>
    <xf numFmtId="0" fontId="18" fillId="0" borderId="2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0" fillId="0" borderId="5" xfId="0" applyBorder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13" xfId="0" applyFont="1" applyBorder="1">
      <alignment vertical="center"/>
    </xf>
    <xf numFmtId="0" fontId="23" fillId="0" borderId="14" xfId="0" applyFont="1" applyBorder="1">
      <alignment vertical="center"/>
    </xf>
    <xf numFmtId="38" fontId="0" fillId="0" borderId="15" xfId="1" applyFont="1" applyBorder="1" applyAlignment="1">
      <alignment horizontal="center" vertical="center"/>
    </xf>
    <xf numFmtId="0" fontId="0" fillId="0" borderId="15" xfId="0" applyBorder="1">
      <alignment vertical="center"/>
    </xf>
    <xf numFmtId="0" fontId="16" fillId="0" borderId="0" xfId="0" applyFont="1">
      <alignment vertical="center"/>
    </xf>
    <xf numFmtId="38" fontId="30" fillId="0" borderId="0" xfId="1" applyFont="1" applyAlignment="1">
      <alignment horizontal="center" vertical="center"/>
    </xf>
    <xf numFmtId="0" fontId="29" fillId="0" borderId="0" xfId="0" applyFont="1">
      <alignment vertical="center"/>
    </xf>
    <xf numFmtId="0" fontId="21" fillId="0" borderId="0" xfId="0" applyFont="1">
      <alignment vertical="center"/>
    </xf>
    <xf numFmtId="0" fontId="15" fillId="0" borderId="2" xfId="0" applyFont="1" applyBorder="1" applyAlignment="1">
      <alignment horizontal="right" vertical="center"/>
    </xf>
    <xf numFmtId="38" fontId="7" fillId="0" borderId="8" xfId="1" applyFont="1" applyBorder="1" applyAlignment="1">
      <alignment vertical="center"/>
    </xf>
    <xf numFmtId="0" fontId="0" fillId="0" borderId="6" xfId="0" applyBorder="1">
      <alignment vertical="center"/>
    </xf>
    <xf numFmtId="40" fontId="0" fillId="0" borderId="20" xfId="1" applyNumberFormat="1" applyFont="1" applyBorder="1">
      <alignment vertical="center"/>
    </xf>
    <xf numFmtId="40" fontId="0" fillId="0" borderId="22" xfId="1" applyNumberFormat="1" applyFont="1" applyBorder="1" applyAlignment="1">
      <alignment horizontal="right" vertical="center"/>
    </xf>
    <xf numFmtId="40" fontId="0" fillId="0" borderId="23" xfId="1" applyNumberFormat="1" applyFont="1" applyBorder="1">
      <alignment vertical="center"/>
    </xf>
    <xf numFmtId="40" fontId="0" fillId="0" borderId="0" xfId="1" applyNumberFormat="1" applyFont="1" applyFill="1" applyBorder="1">
      <alignment vertical="center"/>
    </xf>
    <xf numFmtId="40" fontId="33" fillId="0" borderId="3" xfId="1" applyNumberFormat="1" applyFont="1" applyBorder="1" applyAlignment="1">
      <alignment horizontal="center" vertical="center"/>
    </xf>
    <xf numFmtId="40" fontId="33" fillId="0" borderId="1" xfId="1" applyNumberFormat="1" applyFont="1" applyBorder="1" applyAlignment="1">
      <alignment horizontal="center" vertical="center"/>
    </xf>
    <xf numFmtId="0" fontId="0" fillId="0" borderId="20" xfId="0" applyBorder="1">
      <alignment vertical="center"/>
    </xf>
    <xf numFmtId="0" fontId="34" fillId="0" borderId="3" xfId="0" applyFont="1" applyBorder="1" applyAlignment="1">
      <alignment horizontal="center" vertical="center"/>
    </xf>
    <xf numFmtId="40" fontId="0" fillId="0" borderId="11" xfId="1" applyNumberFormat="1" applyFont="1" applyBorder="1">
      <alignment vertical="center"/>
    </xf>
    <xf numFmtId="0" fontId="34" fillId="0" borderId="19" xfId="0" applyFont="1" applyBorder="1" applyAlignment="1">
      <alignment horizontal="center" vertical="center"/>
    </xf>
    <xf numFmtId="0" fontId="0" fillId="0" borderId="11" xfId="0" applyBorder="1">
      <alignment vertical="center"/>
    </xf>
    <xf numFmtId="38" fontId="0" fillId="0" borderId="12" xfId="1" applyFont="1" applyBorder="1" applyProtection="1">
      <alignment vertical="center"/>
      <protection locked="0"/>
    </xf>
    <xf numFmtId="38" fontId="0" fillId="0" borderId="12" xfId="1" applyFont="1" applyBorder="1" applyAlignment="1" applyProtection="1">
      <alignment horizontal="center" vertical="center"/>
      <protection locked="0"/>
    </xf>
    <xf numFmtId="38" fontId="0" fillId="0" borderId="24" xfId="1" applyFont="1" applyBorder="1" applyAlignment="1" applyProtection="1">
      <alignment horizontal="center" vertical="center"/>
      <protection locked="0"/>
    </xf>
    <xf numFmtId="38" fontId="0" fillId="0" borderId="16" xfId="1" applyFont="1" applyBorder="1" applyAlignment="1" applyProtection="1">
      <alignment horizontal="right" vertical="center"/>
      <protection locked="0"/>
    </xf>
    <xf numFmtId="38" fontId="12" fillId="0" borderId="21" xfId="1" applyFont="1" applyBorder="1" applyAlignment="1" applyProtection="1">
      <alignment vertical="center"/>
      <protection locked="0"/>
    </xf>
    <xf numFmtId="38" fontId="0" fillId="0" borderId="21" xfId="1" applyFont="1" applyBorder="1" applyAlignment="1" applyProtection="1">
      <alignment horizontal="right" vertical="center"/>
      <protection locked="0"/>
    </xf>
    <xf numFmtId="38" fontId="0" fillId="0" borderId="24" xfId="1" applyFont="1" applyBorder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1" fillId="0" borderId="0" xfId="0" applyFont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0" fillId="0" borderId="0" xfId="0" applyAlignment="1">
      <alignment horizontal="center" vertical="center"/>
    </xf>
    <xf numFmtId="176" fontId="0" fillId="0" borderId="0" xfId="1" applyNumberFormat="1" applyFont="1">
      <alignment vertical="center"/>
    </xf>
    <xf numFmtId="0" fontId="0" fillId="8" borderId="26" xfId="0" applyFill="1" applyBorder="1">
      <alignment vertical="center"/>
    </xf>
    <xf numFmtId="176" fontId="38" fillId="8" borderId="26" xfId="1" applyNumberFormat="1" applyFont="1" applyFill="1" applyBorder="1">
      <alignment vertical="center"/>
    </xf>
    <xf numFmtId="0" fontId="11" fillId="0" borderId="0" xfId="0" applyFont="1">
      <alignment vertical="center"/>
    </xf>
    <xf numFmtId="9" fontId="0" fillId="0" borderId="10" xfId="2" applyFont="1" applyBorder="1">
      <alignment vertical="center"/>
    </xf>
    <xf numFmtId="9" fontId="0" fillId="0" borderId="9" xfId="2" applyFont="1" applyBorder="1">
      <alignment vertical="center"/>
    </xf>
    <xf numFmtId="176" fontId="0" fillId="0" borderId="9" xfId="1" applyNumberFormat="1" applyFont="1" applyBorder="1" applyAlignment="1">
      <alignment horizontal="center" vertical="center"/>
    </xf>
    <xf numFmtId="0" fontId="9" fillId="0" borderId="25" xfId="0" applyFont="1" applyBorder="1">
      <alignment vertical="center"/>
    </xf>
    <xf numFmtId="176" fontId="0" fillId="0" borderId="2" xfId="1" applyNumberFormat="1" applyFont="1" applyBorder="1">
      <alignment vertical="center"/>
    </xf>
    <xf numFmtId="176" fontId="0" fillId="0" borderId="0" xfId="1" applyNumberFormat="1" applyFont="1" applyBorder="1">
      <alignment vertical="center"/>
    </xf>
    <xf numFmtId="176" fontId="0" fillId="0" borderId="0" xfId="1" applyNumberFormat="1" applyFont="1" applyBorder="1" applyAlignment="1">
      <alignment vertical="center"/>
    </xf>
    <xf numFmtId="0" fontId="9" fillId="0" borderId="27" xfId="0" applyFont="1" applyBorder="1">
      <alignment vertical="center"/>
    </xf>
    <xf numFmtId="178" fontId="0" fillId="0" borderId="2" xfId="0" applyNumberFormat="1" applyBorder="1">
      <alignment vertical="center"/>
    </xf>
    <xf numFmtId="178" fontId="0" fillId="0" borderId="0" xfId="0" applyNumberFormat="1">
      <alignment vertical="center"/>
    </xf>
    <xf numFmtId="0" fontId="11" fillId="0" borderId="2" xfId="0" applyFont="1" applyBorder="1">
      <alignment vertical="center"/>
    </xf>
    <xf numFmtId="9" fontId="0" fillId="8" borderId="28" xfId="2" applyFont="1" applyFill="1" applyBorder="1">
      <alignment vertical="center"/>
    </xf>
    <xf numFmtId="9" fontId="0" fillId="8" borderId="29" xfId="2" applyFont="1" applyFill="1" applyBorder="1">
      <alignment vertical="center"/>
    </xf>
    <xf numFmtId="9" fontId="0" fillId="8" borderId="30" xfId="2" applyFont="1" applyFill="1" applyBorder="1">
      <alignment vertical="center"/>
    </xf>
    <xf numFmtId="0" fontId="9" fillId="0" borderId="8" xfId="0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9" xfId="1" applyNumberFormat="1" applyFont="1" applyBorder="1">
      <alignment vertical="center"/>
    </xf>
    <xf numFmtId="0" fontId="11" fillId="0" borderId="9" xfId="0" applyFont="1" applyBorder="1">
      <alignment vertical="center"/>
    </xf>
    <xf numFmtId="176" fontId="0" fillId="0" borderId="6" xfId="1" applyNumberFormat="1" applyFont="1" applyBorder="1">
      <alignment vertical="center"/>
    </xf>
    <xf numFmtId="176" fontId="0" fillId="0" borderId="5" xfId="1" applyNumberFormat="1" applyFont="1" applyBorder="1">
      <alignment vertical="center"/>
    </xf>
    <xf numFmtId="0" fontId="9" fillId="0" borderId="6" xfId="0" applyFont="1" applyBorder="1">
      <alignment vertical="center"/>
    </xf>
    <xf numFmtId="176" fontId="0" fillId="8" borderId="26" xfId="0" applyNumberFormat="1" applyFill="1" applyBorder="1">
      <alignment vertical="center"/>
    </xf>
    <xf numFmtId="176" fontId="0" fillId="0" borderId="5" xfId="0" applyNumberFormat="1" applyBorder="1">
      <alignment vertical="center"/>
    </xf>
    <xf numFmtId="176" fontId="0" fillId="0" borderId="4" xfId="0" applyNumberFormat="1" applyBorder="1">
      <alignment vertical="center"/>
    </xf>
    <xf numFmtId="0" fontId="11" fillId="0" borderId="6" xfId="0" applyFont="1" applyBorder="1">
      <alignment vertical="center"/>
    </xf>
    <xf numFmtId="176" fontId="0" fillId="0" borderId="0" xfId="0" applyNumberFormat="1">
      <alignment vertical="center"/>
    </xf>
    <xf numFmtId="176" fontId="0" fillId="0" borderId="7" xfId="1" applyNumberFormat="1" applyFont="1" applyBorder="1">
      <alignment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9" fillId="0" borderId="33" xfId="0" applyFont="1" applyBorder="1">
      <alignment vertical="center"/>
    </xf>
    <xf numFmtId="0" fontId="0" fillId="0" borderId="4" xfId="0" applyBorder="1">
      <alignment vertical="center"/>
    </xf>
    <xf numFmtId="176" fontId="0" fillId="8" borderId="26" xfId="1" applyNumberFormat="1" applyFont="1" applyFill="1" applyBorder="1">
      <alignment vertical="center"/>
    </xf>
    <xf numFmtId="176" fontId="0" fillId="0" borderId="5" xfId="1" applyNumberFormat="1" applyFont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0" borderId="0" xfId="1" applyNumberFormat="1" applyFont="1" applyBorder="1" applyAlignment="1">
      <alignment horizontal="right" vertical="center"/>
    </xf>
    <xf numFmtId="176" fontId="0" fillId="0" borderId="6" xfId="0" applyNumberFormat="1" applyBorder="1">
      <alignment vertical="center"/>
    </xf>
    <xf numFmtId="176" fontId="0" fillId="0" borderId="4" xfId="1" applyNumberFormat="1" applyFont="1" applyBorder="1">
      <alignment vertical="center"/>
    </xf>
    <xf numFmtId="0" fontId="0" fillId="0" borderId="10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9" fillId="0" borderId="34" xfId="0" applyFont="1" applyBorder="1" applyAlignment="1">
      <alignment vertical="center" wrapText="1"/>
    </xf>
    <xf numFmtId="0" fontId="40" fillId="0" borderId="34" xfId="0" applyFont="1" applyBorder="1" applyAlignment="1">
      <alignment vertical="center" wrapText="1"/>
    </xf>
    <xf numFmtId="0" fontId="38" fillId="0" borderId="35" xfId="0" applyFont="1" applyBorder="1" applyAlignment="1">
      <alignment vertical="center" wrapText="1"/>
    </xf>
    <xf numFmtId="0" fontId="0" fillId="0" borderId="3" xfId="0" applyBorder="1">
      <alignment vertical="center"/>
    </xf>
    <xf numFmtId="0" fontId="0" fillId="0" borderId="35" xfId="0" applyBorder="1">
      <alignment vertical="center"/>
    </xf>
    <xf numFmtId="0" fontId="0" fillId="0" borderId="8" xfId="0" applyBorder="1" applyAlignment="1">
      <alignment vertical="center" wrapText="1"/>
    </xf>
    <xf numFmtId="0" fontId="41" fillId="0" borderId="0" xfId="0" applyFont="1">
      <alignment vertical="center"/>
    </xf>
    <xf numFmtId="0" fontId="0" fillId="0" borderId="2" xfId="0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3" fillId="0" borderId="36" xfId="0" applyFont="1" applyBorder="1">
      <alignment vertical="center"/>
    </xf>
    <xf numFmtId="0" fontId="0" fillId="0" borderId="25" xfId="0" applyBorder="1" applyProtection="1">
      <alignment vertical="center"/>
      <protection locked="0"/>
    </xf>
    <xf numFmtId="40" fontId="3" fillId="0" borderId="3" xfId="1" applyNumberFormat="1" applyFont="1" applyBorder="1" applyAlignment="1" applyProtection="1">
      <alignment horizontal="center" vertical="center"/>
      <protection locked="0"/>
    </xf>
    <xf numFmtId="40" fontId="3" fillId="0" borderId="1" xfId="1" applyNumberFormat="1" applyFon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176" fontId="0" fillId="0" borderId="5" xfId="1" applyNumberFormat="1" applyFont="1" applyBorder="1" applyAlignment="1">
      <alignment horizontal="right" vertical="center"/>
    </xf>
    <xf numFmtId="176" fontId="0" fillId="0" borderId="9" xfId="1" applyNumberFormat="1" applyFont="1" applyBorder="1" applyAlignment="1">
      <alignment horizontal="right" vertical="center"/>
    </xf>
    <xf numFmtId="176" fontId="3" fillId="8" borderId="32" xfId="1" applyNumberFormat="1" applyFont="1" applyFill="1" applyBorder="1" applyAlignment="1">
      <alignment horizontal="right" vertical="center"/>
    </xf>
    <xf numFmtId="176" fontId="3" fillId="8" borderId="31" xfId="1" applyNumberFormat="1" applyFont="1" applyFill="1" applyBorder="1" applyAlignment="1">
      <alignment horizontal="right" vertical="center"/>
    </xf>
    <xf numFmtId="0" fontId="0" fillId="0" borderId="3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76" fontId="3" fillId="8" borderId="32" xfId="1" applyNumberFormat="1" applyFont="1" applyFill="1" applyBorder="1" applyAlignment="1">
      <alignment horizontal="center" vertical="center"/>
    </xf>
    <xf numFmtId="176" fontId="3" fillId="8" borderId="31" xfId="1" applyNumberFormat="1" applyFont="1" applyFill="1" applyBorder="1" applyAlignment="1">
      <alignment horizontal="center" vertical="center"/>
    </xf>
    <xf numFmtId="176" fontId="0" fillId="0" borderId="5" xfId="1" applyNumberFormat="1" applyFont="1" applyBorder="1" applyAlignment="1">
      <alignment horizontal="center" vertical="center"/>
    </xf>
    <xf numFmtId="176" fontId="0" fillId="0" borderId="9" xfId="1" applyNumberFormat="1" applyFont="1" applyBorder="1" applyAlignment="1">
      <alignment horizontal="center" vertical="center"/>
    </xf>
    <xf numFmtId="176" fontId="0" fillId="0" borderId="4" xfId="1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76" fontId="0" fillId="0" borderId="7" xfId="1" applyNumberFormat="1" applyFont="1" applyBorder="1" applyAlignment="1">
      <alignment horizontal="center" vertical="center"/>
    </xf>
    <xf numFmtId="176" fontId="0" fillId="0" borderId="8" xfId="1" applyNumberFormat="1" applyFont="1" applyBorder="1" applyAlignment="1">
      <alignment horizontal="center" vertical="center"/>
    </xf>
    <xf numFmtId="176" fontId="0" fillId="0" borderId="2" xfId="1" applyNumberFormat="1" applyFont="1" applyBorder="1" applyAlignment="1">
      <alignment horizontal="center" vertical="center"/>
    </xf>
    <xf numFmtId="176" fontId="0" fillId="0" borderId="10" xfId="1" applyNumberFormat="1" applyFont="1" applyBorder="1" applyAlignment="1">
      <alignment horizontal="center" vertical="center"/>
    </xf>
    <xf numFmtId="177" fontId="0" fillId="0" borderId="6" xfId="0" applyNumberFormat="1" applyBorder="1" applyAlignment="1">
      <alignment horizontal="center" vertical="center"/>
    </xf>
    <xf numFmtId="179" fontId="13" fillId="0" borderId="0" xfId="1" applyNumberFormat="1" applyFont="1" applyBorder="1" applyAlignment="1">
      <alignment horizontal="right" vertical="center" shrinkToFit="1"/>
    </xf>
    <xf numFmtId="179" fontId="13" fillId="0" borderId="2" xfId="1" applyNumberFormat="1" applyFont="1" applyBorder="1" applyAlignment="1">
      <alignment horizontal="right" vertical="center" shrinkToFit="1"/>
    </xf>
    <xf numFmtId="179" fontId="13" fillId="0" borderId="9" xfId="1" applyNumberFormat="1" applyFont="1" applyBorder="1" applyAlignment="1">
      <alignment horizontal="right" vertical="center" shrinkToFit="1"/>
    </xf>
    <xf numFmtId="179" fontId="13" fillId="0" borderId="10" xfId="1" applyNumberFormat="1" applyFont="1" applyBorder="1" applyAlignment="1">
      <alignment horizontal="right" vertical="center" shrinkToFit="1"/>
    </xf>
    <xf numFmtId="179" fontId="17" fillId="0" borderId="0" xfId="1" applyNumberFormat="1" applyFont="1" applyBorder="1" applyAlignment="1">
      <alignment horizontal="right" vertical="center" shrinkToFit="1"/>
    </xf>
    <xf numFmtId="179" fontId="17" fillId="0" borderId="2" xfId="1" applyNumberFormat="1" applyFont="1" applyBorder="1" applyAlignment="1">
      <alignment horizontal="right" vertical="center" shrinkToFit="1"/>
    </xf>
    <xf numFmtId="179" fontId="17" fillId="0" borderId="9" xfId="1" applyNumberFormat="1" applyFont="1" applyBorder="1" applyAlignment="1">
      <alignment horizontal="right" vertical="center" shrinkToFit="1"/>
    </xf>
    <xf numFmtId="179" fontId="17" fillId="0" borderId="10" xfId="1" applyNumberFormat="1" applyFont="1" applyBorder="1" applyAlignment="1">
      <alignment horizontal="right" vertical="center" shrinkToFit="1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Alignment="1">
      <alignment horizontal="right" vertical="center"/>
    </xf>
    <xf numFmtId="179" fontId="13" fillId="0" borderId="2" xfId="1" applyNumberFormat="1" applyFont="1" applyBorder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38" fontId="7" fillId="0" borderId="0" xfId="1" applyFont="1" applyAlignment="1">
      <alignment horizontal="center" vertical="center"/>
    </xf>
    <xf numFmtId="38" fontId="7" fillId="0" borderId="0" xfId="1" applyFont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38" fontId="13" fillId="0" borderId="4" xfId="1" applyFont="1" applyBorder="1" applyAlignment="1">
      <alignment horizontal="center" vertical="center"/>
    </xf>
    <xf numFmtId="38" fontId="13" fillId="0" borderId="5" xfId="1" applyFont="1" applyBorder="1" applyAlignment="1">
      <alignment horizontal="center" vertical="center"/>
    </xf>
    <xf numFmtId="38" fontId="13" fillId="0" borderId="6" xfId="1" applyFont="1" applyBorder="1" applyAlignment="1">
      <alignment horizontal="center" vertical="center"/>
    </xf>
    <xf numFmtId="38" fontId="13" fillId="0" borderId="7" xfId="1" applyFont="1" applyBorder="1" applyAlignment="1">
      <alignment horizontal="center" vertical="center"/>
    </xf>
    <xf numFmtId="38" fontId="13" fillId="0" borderId="0" xfId="1" applyFont="1" applyBorder="1" applyAlignment="1">
      <alignment horizontal="center" vertical="center"/>
    </xf>
    <xf numFmtId="38" fontId="13" fillId="0" borderId="2" xfId="1" applyFont="1" applyBorder="1" applyAlignment="1">
      <alignment horizontal="center" vertical="center"/>
    </xf>
    <xf numFmtId="38" fontId="7" fillId="0" borderId="5" xfId="1" applyFont="1" applyBorder="1" applyAlignment="1">
      <alignment horizontal="center" vertical="center"/>
    </xf>
    <xf numFmtId="38" fontId="7" fillId="0" borderId="6" xfId="1" applyFont="1" applyBorder="1" applyAlignment="1">
      <alignment horizontal="center" vertical="center"/>
    </xf>
    <xf numFmtId="38" fontId="7" fillId="0" borderId="7" xfId="1" applyFont="1" applyBorder="1" applyAlignment="1">
      <alignment horizontal="center" vertical="center"/>
    </xf>
    <xf numFmtId="38" fontId="7" fillId="0" borderId="0" xfId="1" applyFont="1" applyBorder="1" applyAlignment="1">
      <alignment horizontal="center" vertical="center"/>
    </xf>
    <xf numFmtId="38" fontId="7" fillId="0" borderId="2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14" fillId="0" borderId="0" xfId="1" applyNumberFormat="1" applyFont="1" applyBorder="1" applyAlignment="1">
      <alignment horizontal="right" vertical="center" shrinkToFit="1"/>
    </xf>
    <xf numFmtId="179" fontId="14" fillId="0" borderId="2" xfId="1" applyNumberFormat="1" applyFont="1" applyBorder="1" applyAlignment="1">
      <alignment horizontal="right" vertical="center" shrinkToFit="1"/>
    </xf>
    <xf numFmtId="179" fontId="14" fillId="0" borderId="9" xfId="1" applyNumberFormat="1" applyFont="1" applyBorder="1" applyAlignment="1">
      <alignment horizontal="right" vertical="center" shrinkToFit="1"/>
    </xf>
    <xf numFmtId="179" fontId="14" fillId="0" borderId="10" xfId="1" applyNumberFormat="1" applyFont="1" applyBorder="1" applyAlignment="1">
      <alignment horizontal="right" vertical="center" shrinkToFit="1"/>
    </xf>
    <xf numFmtId="0" fontId="14" fillId="0" borderId="18" xfId="0" applyFont="1" applyBorder="1" applyAlignment="1">
      <alignment horizontal="center" vertical="center"/>
    </xf>
    <xf numFmtId="179" fontId="16" fillId="0" borderId="0" xfId="1" applyNumberFormat="1" applyFont="1" applyBorder="1" applyAlignment="1">
      <alignment horizontal="right" vertical="center" shrinkToFit="1"/>
    </xf>
    <xf numFmtId="179" fontId="16" fillId="0" borderId="2" xfId="1" applyNumberFormat="1" applyFont="1" applyBorder="1" applyAlignment="1">
      <alignment horizontal="right" vertical="center" shrinkToFit="1"/>
    </xf>
    <xf numFmtId="179" fontId="16" fillId="0" borderId="9" xfId="1" applyNumberFormat="1" applyFont="1" applyBorder="1" applyAlignment="1">
      <alignment horizontal="right" vertical="center" shrinkToFit="1"/>
    </xf>
    <xf numFmtId="179" fontId="16" fillId="0" borderId="10" xfId="1" applyNumberFormat="1" applyFont="1" applyBorder="1" applyAlignment="1">
      <alignment horizontal="right" vertical="center" shrinkToFit="1"/>
    </xf>
    <xf numFmtId="0" fontId="0" fillId="0" borderId="0" xfId="0">
      <alignment vertical="center"/>
    </xf>
    <xf numFmtId="0" fontId="16" fillId="0" borderId="0" xfId="0" applyFont="1" applyAlignment="1">
      <alignment horizontal="center" vertical="center"/>
    </xf>
    <xf numFmtId="179" fontId="17" fillId="0" borderId="7" xfId="0" applyNumberFormat="1" applyFont="1" applyBorder="1" applyAlignment="1">
      <alignment horizontal="center" vertical="center" shrinkToFit="1"/>
    </xf>
    <xf numFmtId="179" fontId="17" fillId="0" borderId="0" xfId="0" applyNumberFormat="1" applyFont="1" applyAlignment="1">
      <alignment horizontal="center" vertical="center" shrinkToFit="1"/>
    </xf>
    <xf numFmtId="179" fontId="17" fillId="0" borderId="8" xfId="0" applyNumberFormat="1" applyFont="1" applyBorder="1" applyAlignment="1">
      <alignment horizontal="center" vertical="center" shrinkToFit="1"/>
    </xf>
    <xf numFmtId="179" fontId="17" fillId="0" borderId="9" xfId="0" applyNumberFormat="1" applyFont="1" applyBorder="1" applyAlignment="1">
      <alignment horizontal="center" vertical="center" shrinkToFit="1"/>
    </xf>
    <xf numFmtId="179" fontId="17" fillId="0" borderId="0" xfId="0" applyNumberFormat="1" applyFont="1" applyAlignment="1">
      <alignment horizontal="right" vertical="center" shrinkToFit="1"/>
    </xf>
    <xf numFmtId="0" fontId="19" fillId="0" borderId="0" xfId="0" applyFont="1" applyAlignment="1">
      <alignment horizontal="center" vertical="center"/>
    </xf>
    <xf numFmtId="9" fontId="17" fillId="0" borderId="37" xfId="0" applyNumberFormat="1" applyFont="1" applyBorder="1" applyAlignment="1" applyProtection="1">
      <alignment horizontal="center" vertical="center"/>
      <protection locked="0"/>
    </xf>
    <xf numFmtId="0" fontId="17" fillId="0" borderId="24" xfId="0" applyFont="1" applyBorder="1" applyAlignment="1" applyProtection="1">
      <alignment horizontal="center" vertical="center"/>
      <protection locked="0"/>
    </xf>
    <xf numFmtId="9" fontId="13" fillId="0" borderId="13" xfId="2" applyFont="1" applyBorder="1" applyAlignment="1" applyProtection="1">
      <alignment horizontal="center" vertical="center"/>
      <protection locked="0"/>
    </xf>
    <xf numFmtId="9" fontId="13" fillId="0" borderId="14" xfId="2" applyFont="1" applyBorder="1" applyAlignment="1" applyProtection="1">
      <alignment horizontal="center" vertical="center"/>
      <protection locked="0"/>
    </xf>
    <xf numFmtId="179" fontId="13" fillId="0" borderId="0" xfId="1" applyNumberFormat="1" applyFont="1" applyAlignment="1">
      <alignment horizontal="right" vertical="center" shrinkToFit="1"/>
    </xf>
    <xf numFmtId="179" fontId="13" fillId="0" borderId="0" xfId="0" applyNumberFormat="1" applyFont="1" applyAlignment="1">
      <alignment horizontal="right" vertical="center" shrinkToFit="1"/>
    </xf>
    <xf numFmtId="179" fontId="13" fillId="0" borderId="4" xfId="0" applyNumberFormat="1" applyFont="1" applyBorder="1" applyAlignment="1">
      <alignment horizontal="center" vertical="center"/>
    </xf>
    <xf numFmtId="179" fontId="13" fillId="0" borderId="5" xfId="0" applyNumberFormat="1" applyFont="1" applyBorder="1" applyAlignment="1">
      <alignment horizontal="center" vertical="center"/>
    </xf>
    <xf numFmtId="179" fontId="13" fillId="0" borderId="6" xfId="0" applyNumberFormat="1" applyFont="1" applyBorder="1" applyAlignment="1">
      <alignment horizontal="center" vertical="center"/>
    </xf>
    <xf numFmtId="179" fontId="13" fillId="0" borderId="8" xfId="0" applyNumberFormat="1" applyFont="1" applyBorder="1" applyAlignment="1">
      <alignment horizontal="center" vertical="center"/>
    </xf>
    <xf numFmtId="179" fontId="13" fillId="0" borderId="9" xfId="0" applyNumberFormat="1" applyFont="1" applyBorder="1" applyAlignment="1">
      <alignment horizontal="center" vertical="center"/>
    </xf>
    <xf numFmtId="179" fontId="13" fillId="0" borderId="10" xfId="0" applyNumberFormat="1" applyFont="1" applyBorder="1" applyAlignment="1">
      <alignment horizontal="center" vertical="center"/>
    </xf>
    <xf numFmtId="179" fontId="17" fillId="0" borderId="4" xfId="0" applyNumberFormat="1" applyFont="1" applyBorder="1" applyAlignment="1">
      <alignment horizontal="center" vertical="center"/>
    </xf>
    <xf numFmtId="179" fontId="17" fillId="0" borderId="5" xfId="0" applyNumberFormat="1" applyFont="1" applyBorder="1" applyAlignment="1">
      <alignment horizontal="center" vertical="center"/>
    </xf>
    <xf numFmtId="179" fontId="17" fillId="0" borderId="6" xfId="0" applyNumberFormat="1" applyFont="1" applyBorder="1" applyAlignment="1">
      <alignment horizontal="center" vertical="center"/>
    </xf>
    <xf numFmtId="179" fontId="17" fillId="0" borderId="8" xfId="0" applyNumberFormat="1" applyFont="1" applyBorder="1" applyAlignment="1">
      <alignment horizontal="center" vertical="center"/>
    </xf>
    <xf numFmtId="179" fontId="17" fillId="0" borderId="9" xfId="0" applyNumberFormat="1" applyFont="1" applyBorder="1" applyAlignment="1">
      <alignment horizontal="center" vertical="center"/>
    </xf>
    <xf numFmtId="179" fontId="17" fillId="0" borderId="10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9" fontId="13" fillId="0" borderId="5" xfId="1" applyNumberFormat="1" applyFont="1" applyBorder="1" applyAlignment="1">
      <alignment horizontal="center" vertical="center"/>
    </xf>
    <xf numFmtId="179" fontId="13" fillId="0" borderId="6" xfId="1" applyNumberFormat="1" applyFont="1" applyBorder="1" applyAlignment="1">
      <alignment horizontal="center" vertical="center"/>
    </xf>
    <xf numFmtId="179" fontId="13" fillId="0" borderId="0" xfId="1" applyNumberFormat="1" applyFont="1" applyBorder="1" applyAlignment="1">
      <alignment horizontal="center" vertical="center"/>
    </xf>
    <xf numFmtId="179" fontId="13" fillId="0" borderId="2" xfId="1" applyNumberFormat="1" applyFont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179" fontId="13" fillId="0" borderId="7" xfId="1" applyNumberFormat="1" applyFont="1" applyBorder="1" applyAlignment="1">
      <alignment horizontal="center" vertical="center" shrinkToFit="1"/>
    </xf>
    <xf numFmtId="179" fontId="13" fillId="0" borderId="2" xfId="1" applyNumberFormat="1" applyFont="1" applyBorder="1" applyAlignment="1">
      <alignment horizontal="center" vertical="center" shrinkToFit="1"/>
    </xf>
    <xf numFmtId="179" fontId="13" fillId="0" borderId="8" xfId="1" applyNumberFormat="1" applyFont="1" applyBorder="1" applyAlignment="1">
      <alignment horizontal="center" vertical="center" shrinkToFit="1"/>
    </xf>
    <xf numFmtId="179" fontId="13" fillId="0" borderId="10" xfId="1" applyNumberFormat="1" applyFont="1" applyBorder="1" applyAlignment="1">
      <alignment horizontal="center" vertical="center" shrinkToFit="1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8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0" fillId="0" borderId="39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9" fontId="13" fillId="0" borderId="10" xfId="2" applyFont="1" applyBorder="1" applyAlignment="1" applyProtection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3300"/>
      <color rgb="FFD00000"/>
      <color rgb="FFCE91DF"/>
      <color rgb="FF7D2B93"/>
      <color rgb="FFFFA3E7"/>
      <color rgb="FFFF7DDD"/>
      <color rgb="FFFF33CC"/>
      <color rgb="FFFFC301"/>
      <color rgb="FFBD92DE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A$63" lockText="1"/>
</file>

<file path=xl/ctrlProps/ctrlProp10.xml><?xml version="1.0" encoding="utf-8"?>
<formControlPr xmlns="http://schemas.microsoft.com/office/spreadsheetml/2009/9/main" objectType="CheckBox" checked="Checked" fmlaLink="$AS$59" lockText="1"/>
</file>

<file path=xl/ctrlProps/ctrlProp11.xml><?xml version="1.0" encoding="utf-8"?>
<formControlPr xmlns="http://schemas.microsoft.com/office/spreadsheetml/2009/9/main" objectType="CheckBox" checked="Checked" fmlaLink="$AS$63" lockText="1"/>
</file>

<file path=xl/ctrlProps/ctrlProp12.xml><?xml version="1.0" encoding="utf-8"?>
<formControlPr xmlns="http://schemas.microsoft.com/office/spreadsheetml/2009/9/main" objectType="CheckBox" checked="Checked" fmlaLink="$AS$50" lockText="1"/>
</file>

<file path=xl/ctrlProps/ctrlProp13.xml><?xml version="1.0" encoding="utf-8"?>
<formControlPr xmlns="http://schemas.microsoft.com/office/spreadsheetml/2009/9/main" objectType="CheckBox" checked="Checked" fmlaLink="$AS$42" lockText="1"/>
</file>

<file path=xl/ctrlProps/ctrlProp14.xml><?xml version="1.0" encoding="utf-8"?>
<formControlPr xmlns="http://schemas.microsoft.com/office/spreadsheetml/2009/9/main" objectType="CheckBox" checked="Checked" fmlaLink="$AS$34" lockText="1"/>
</file>

<file path=xl/ctrlProps/ctrlProp15.xml><?xml version="1.0" encoding="utf-8"?>
<formControlPr xmlns="http://schemas.microsoft.com/office/spreadsheetml/2009/9/main" objectType="CheckBox" checked="Checked" fmlaLink="$AS$28" lockText="1"/>
</file>

<file path=xl/ctrlProps/ctrlProp16.xml><?xml version="1.0" encoding="utf-8"?>
<formControlPr xmlns="http://schemas.microsoft.com/office/spreadsheetml/2009/9/main" objectType="CheckBox" checked="Checked" fmlaLink="$A$23" lockText="1"/>
</file>

<file path=xl/ctrlProps/ctrlProp2.xml><?xml version="1.0" encoding="utf-8"?>
<formControlPr xmlns="http://schemas.microsoft.com/office/spreadsheetml/2009/9/main" objectType="CheckBox" checked="Checked" fmlaLink="$A$44" lockText="1"/>
</file>

<file path=xl/ctrlProps/ctrlProp3.xml><?xml version="1.0" encoding="utf-8"?>
<formControlPr xmlns="http://schemas.microsoft.com/office/spreadsheetml/2009/9/main" objectType="CheckBox" checked="Checked" fmlaLink="$A$87" lockText="1"/>
</file>

<file path=xl/ctrlProps/ctrlProp4.xml><?xml version="1.0" encoding="utf-8"?>
<formControlPr xmlns="http://schemas.microsoft.com/office/spreadsheetml/2009/9/main" objectType="CheckBox" checked="Checked" fmlaLink="$A$77" lockText="1"/>
</file>

<file path=xl/ctrlProps/ctrlProp5.xml><?xml version="1.0" encoding="utf-8"?>
<formControlPr xmlns="http://schemas.microsoft.com/office/spreadsheetml/2009/9/main" objectType="CheckBox" checked="Checked" fmlaLink="$A$33" lockText="1"/>
</file>

<file path=xl/ctrlProps/ctrlProp6.xml><?xml version="1.0" encoding="utf-8"?>
<formControlPr xmlns="http://schemas.microsoft.com/office/spreadsheetml/2009/9/main" objectType="CheckBox" checked="Checked" fmlaLink="$A$21"/>
</file>

<file path=xl/ctrlProps/ctrlProp7.xml><?xml version="1.0" encoding="utf-8"?>
<formControlPr xmlns="http://schemas.microsoft.com/office/spreadsheetml/2009/9/main" objectType="CheckBox" checked="Checked" fmlaLink="$AS$85" lockText="1"/>
</file>

<file path=xl/ctrlProps/ctrlProp8.xml><?xml version="1.0" encoding="utf-8"?>
<formControlPr xmlns="http://schemas.microsoft.com/office/spreadsheetml/2009/9/main" objectType="CheckBox" checked="Checked" fmlaLink="$AS$79" lockText="1"/>
</file>

<file path=xl/ctrlProps/ctrlProp9.xml><?xml version="1.0" encoding="utf-8"?>
<formControlPr xmlns="http://schemas.microsoft.com/office/spreadsheetml/2009/9/main" objectType="CheckBox" checked="Checked" fmlaLink="$AS$73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503478</xdr:colOff>
      <xdr:row>42</xdr:row>
      <xdr:rowOff>91396</xdr:rowOff>
    </xdr:from>
    <xdr:ext cx="3373209" cy="2141311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91" t="70926" r="27587" b="7967"/>
        <a:stretch/>
      </xdr:blipFill>
      <xdr:spPr>
        <a:xfrm>
          <a:off x="8361603" y="10092646"/>
          <a:ext cx="3373209" cy="2141311"/>
        </a:xfrm>
        <a:prstGeom prst="rect">
          <a:avLst/>
        </a:prstGeom>
      </xdr:spPr>
    </xdr:pic>
    <xdr:clientData/>
  </xdr:oneCellAnchor>
  <xdr:oneCellAnchor>
    <xdr:from>
      <xdr:col>7</xdr:col>
      <xdr:colOff>837</xdr:colOff>
      <xdr:row>40</xdr:row>
      <xdr:rowOff>98987</xdr:rowOff>
    </xdr:from>
    <xdr:ext cx="3518486" cy="3152369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99" t="5394" r="27091" b="63447"/>
        <a:stretch/>
      </xdr:blipFill>
      <xdr:spPr>
        <a:xfrm>
          <a:off x="5001462" y="9623987"/>
          <a:ext cx="3518486" cy="3152369"/>
        </a:xfrm>
        <a:prstGeom prst="rect">
          <a:avLst/>
        </a:prstGeom>
      </xdr:spPr>
    </xdr:pic>
    <xdr:clientData/>
  </xdr:oneCellAnchor>
  <xdr:oneCellAnchor>
    <xdr:from>
      <xdr:col>1</xdr:col>
      <xdr:colOff>126077</xdr:colOff>
      <xdr:row>41</xdr:row>
      <xdr:rowOff>45942</xdr:rowOff>
    </xdr:from>
    <xdr:ext cx="3375608" cy="3116263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75" t="37121" r="27091" b="31913"/>
        <a:stretch/>
      </xdr:blipFill>
      <xdr:spPr>
        <a:xfrm>
          <a:off x="840452" y="9809067"/>
          <a:ext cx="3375608" cy="3116263"/>
        </a:xfrm>
        <a:prstGeom prst="rect">
          <a:avLst/>
        </a:prstGeom>
      </xdr:spPr>
    </xdr:pic>
    <xdr:clientData/>
  </xdr:oneCellAnchor>
  <xdr:twoCellAnchor>
    <xdr:from>
      <xdr:col>18</xdr:col>
      <xdr:colOff>515938</xdr:colOff>
      <xdr:row>25</xdr:row>
      <xdr:rowOff>15875</xdr:rowOff>
    </xdr:from>
    <xdr:to>
      <xdr:col>18</xdr:col>
      <xdr:colOff>769938</xdr:colOff>
      <xdr:row>25</xdr:row>
      <xdr:rowOff>134937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3374688" y="5969000"/>
          <a:ext cx="196850" cy="119062"/>
        </a:xfrm>
        <a:custGeom>
          <a:avLst/>
          <a:gdLst>
            <a:gd name="connsiteX0" fmla="*/ 0 w 261938"/>
            <a:gd name="connsiteY0" fmla="*/ 0 h 119062"/>
            <a:gd name="connsiteX1" fmla="*/ 7938 w 261938"/>
            <a:gd name="connsiteY1" fmla="*/ 119062 h 119062"/>
            <a:gd name="connsiteX2" fmla="*/ 261938 w 261938"/>
            <a:gd name="connsiteY2" fmla="*/ 119062 h 119062"/>
            <a:gd name="connsiteX0" fmla="*/ 7101 w 254000"/>
            <a:gd name="connsiteY0" fmla="*/ 0 h 119062"/>
            <a:gd name="connsiteX1" fmla="*/ 0 w 254000"/>
            <a:gd name="connsiteY1" fmla="*/ 119062 h 119062"/>
            <a:gd name="connsiteX2" fmla="*/ 254000 w 254000"/>
            <a:gd name="connsiteY2" fmla="*/ 119062 h 119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4000" h="119062">
              <a:moveTo>
                <a:pt x="7101" y="0"/>
              </a:moveTo>
              <a:lnTo>
                <a:pt x="0" y="119062"/>
              </a:lnTo>
              <a:lnTo>
                <a:pt x="254000" y="119062"/>
              </a:lnTo>
            </a:path>
          </a:pathLst>
        </a:custGeom>
        <a:noFill/>
        <a:ln>
          <a:head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515938</xdr:colOff>
      <xdr:row>37</xdr:row>
      <xdr:rowOff>15875</xdr:rowOff>
    </xdr:from>
    <xdr:to>
      <xdr:col>18</xdr:col>
      <xdr:colOff>769938</xdr:colOff>
      <xdr:row>37</xdr:row>
      <xdr:rowOff>134937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74688" y="8826500"/>
          <a:ext cx="196850" cy="119062"/>
        </a:xfrm>
        <a:custGeom>
          <a:avLst/>
          <a:gdLst>
            <a:gd name="connsiteX0" fmla="*/ 0 w 261938"/>
            <a:gd name="connsiteY0" fmla="*/ 0 h 119062"/>
            <a:gd name="connsiteX1" fmla="*/ 7938 w 261938"/>
            <a:gd name="connsiteY1" fmla="*/ 119062 h 119062"/>
            <a:gd name="connsiteX2" fmla="*/ 261938 w 261938"/>
            <a:gd name="connsiteY2" fmla="*/ 119062 h 119062"/>
            <a:gd name="connsiteX0" fmla="*/ 7101 w 254000"/>
            <a:gd name="connsiteY0" fmla="*/ 0 h 119062"/>
            <a:gd name="connsiteX1" fmla="*/ 0 w 254000"/>
            <a:gd name="connsiteY1" fmla="*/ 119062 h 119062"/>
            <a:gd name="connsiteX2" fmla="*/ 254000 w 254000"/>
            <a:gd name="connsiteY2" fmla="*/ 119062 h 119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4000" h="119062">
              <a:moveTo>
                <a:pt x="7101" y="0"/>
              </a:moveTo>
              <a:lnTo>
                <a:pt x="0" y="119062"/>
              </a:lnTo>
              <a:lnTo>
                <a:pt x="254000" y="119062"/>
              </a:lnTo>
            </a:path>
          </a:pathLst>
        </a:custGeom>
        <a:noFill/>
        <a:ln>
          <a:head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27215</xdr:colOff>
      <xdr:row>54</xdr:row>
      <xdr:rowOff>23812</xdr:rowOff>
    </xdr:from>
    <xdr:to>
      <xdr:col>5</xdr:col>
      <xdr:colOff>359455</xdr:colOff>
      <xdr:row>54</xdr:row>
      <xdr:rowOff>207508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884715" y="12882562"/>
          <a:ext cx="1046615" cy="1836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100"/>
            <a:t>1</a:t>
          </a:r>
          <a:r>
            <a:rPr kumimoji="1" lang="ja-JP" altLang="en-US" sz="1100"/>
            <a:t>階平面図</a:t>
          </a:r>
        </a:p>
      </xdr:txBody>
    </xdr:sp>
    <xdr:clientData/>
  </xdr:twoCellAnchor>
  <xdr:twoCellAnchor>
    <xdr:from>
      <xdr:col>31</xdr:col>
      <xdr:colOff>313252</xdr:colOff>
      <xdr:row>30</xdr:row>
      <xdr:rowOff>102052</xdr:rowOff>
    </xdr:from>
    <xdr:to>
      <xdr:col>32</xdr:col>
      <xdr:colOff>0</xdr:colOff>
      <xdr:row>31</xdr:row>
      <xdr:rowOff>47623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458877" y="7245802"/>
          <a:ext cx="401123" cy="1836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２階平面図</a:t>
          </a:r>
          <a:endParaRPr kumimoji="1" lang="en-US" altLang="ja-JP" sz="1100"/>
        </a:p>
        <a:p>
          <a:pPr algn="ctr"/>
          <a:endParaRPr kumimoji="1" lang="ja-JP" altLang="en-US" sz="1100"/>
        </a:p>
      </xdr:txBody>
    </xdr:sp>
    <xdr:clientData/>
  </xdr:twoCellAnchor>
  <xdr:twoCellAnchor>
    <xdr:from>
      <xdr:col>9</xdr:col>
      <xdr:colOff>974044</xdr:colOff>
      <xdr:row>54</xdr:row>
      <xdr:rowOff>39688</xdr:rowOff>
    </xdr:from>
    <xdr:to>
      <xdr:col>11</xdr:col>
      <xdr:colOff>202971</xdr:colOff>
      <xdr:row>54</xdr:row>
      <xdr:rowOff>223384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146244" y="12898438"/>
          <a:ext cx="914852" cy="1836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２階平面図</a:t>
          </a:r>
        </a:p>
      </xdr:txBody>
    </xdr:sp>
    <xdr:clientData/>
  </xdr:twoCellAnchor>
  <xdr:twoCellAnchor>
    <xdr:from>
      <xdr:col>18</xdr:col>
      <xdr:colOff>319768</xdr:colOff>
      <xdr:row>53</xdr:row>
      <xdr:rowOff>0</xdr:rowOff>
    </xdr:from>
    <xdr:to>
      <xdr:col>20</xdr:col>
      <xdr:colOff>68036</xdr:colOff>
      <xdr:row>53</xdr:row>
      <xdr:rowOff>183696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3178518" y="12620625"/>
          <a:ext cx="1177018" cy="1836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立面図</a:t>
          </a:r>
        </a:p>
      </xdr:txBody>
    </xdr:sp>
    <xdr:clientData/>
  </xdr:twoCellAnchor>
  <xdr:twoCellAnchor>
    <xdr:from>
      <xdr:col>15</xdr:col>
      <xdr:colOff>544344</xdr:colOff>
      <xdr:row>42</xdr:row>
      <xdr:rowOff>234784</xdr:rowOff>
    </xdr:from>
    <xdr:to>
      <xdr:col>15</xdr:col>
      <xdr:colOff>546850</xdr:colOff>
      <xdr:row>44</xdr:row>
      <xdr:rowOff>146217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11259969" y="10236034"/>
          <a:ext cx="2506" cy="38768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230193</xdr:colOff>
      <xdr:row>42</xdr:row>
      <xdr:rowOff>128253</xdr:rowOff>
    </xdr:from>
    <xdr:to>
      <xdr:col>15</xdr:col>
      <xdr:colOff>435733</xdr:colOff>
      <xdr:row>45</xdr:row>
      <xdr:rowOff>31749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 rot="16200000">
          <a:off x="10739652" y="10335669"/>
          <a:ext cx="617871" cy="205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1.39</a:t>
          </a:r>
          <a:r>
            <a:rPr kumimoji="1" lang="ja-JP" altLang="en-US" sz="1100"/>
            <a:t>ｍ</a:t>
          </a:r>
        </a:p>
      </xdr:txBody>
    </xdr:sp>
    <xdr:clientData/>
  </xdr:twoCellAnchor>
  <xdr:twoCellAnchor>
    <xdr:from>
      <xdr:col>15</xdr:col>
      <xdr:colOff>557951</xdr:colOff>
      <xdr:row>46</xdr:row>
      <xdr:rowOff>21988</xdr:rowOff>
    </xdr:from>
    <xdr:to>
      <xdr:col>15</xdr:col>
      <xdr:colOff>560457</xdr:colOff>
      <xdr:row>47</xdr:row>
      <xdr:rowOff>166533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>
          <a:off x="11273576" y="10975738"/>
          <a:ext cx="2506" cy="38267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274290</xdr:colOff>
      <xdr:row>45</xdr:row>
      <xdr:rowOff>108883</xdr:rowOff>
    </xdr:from>
    <xdr:to>
      <xdr:col>15</xdr:col>
      <xdr:colOff>512832</xdr:colOff>
      <xdr:row>47</xdr:row>
      <xdr:rowOff>191600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 rot="16200000">
          <a:off x="10829702" y="10984721"/>
          <a:ext cx="558967" cy="238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153</a:t>
          </a:r>
          <a:r>
            <a:rPr kumimoji="1" lang="ja-JP" altLang="en-US" sz="1100"/>
            <a:t>ｍ</a:t>
          </a:r>
        </a:p>
      </xdr:txBody>
    </xdr:sp>
    <xdr:clientData/>
  </xdr:twoCellAnchor>
  <xdr:oneCellAnchor>
    <xdr:from>
      <xdr:col>18</xdr:col>
      <xdr:colOff>476254</xdr:colOff>
      <xdr:row>40</xdr:row>
      <xdr:rowOff>129336</xdr:rowOff>
    </xdr:from>
    <xdr:ext cx="3660732" cy="3613989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149" r="27292"/>
        <a:stretch/>
      </xdr:blipFill>
      <xdr:spPr>
        <a:xfrm>
          <a:off x="13335004" y="9654336"/>
          <a:ext cx="3660732" cy="3613989"/>
        </a:xfrm>
        <a:prstGeom prst="rect">
          <a:avLst/>
        </a:prstGeom>
      </xdr:spPr>
    </xdr:pic>
    <xdr:clientData/>
  </xdr:oneCellAnchor>
  <xdr:oneCellAnchor>
    <xdr:from>
      <xdr:col>23</xdr:col>
      <xdr:colOff>555624</xdr:colOff>
      <xdr:row>40</xdr:row>
      <xdr:rowOff>127000</xdr:rowOff>
    </xdr:from>
    <xdr:ext cx="3394034" cy="2079626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1" t="15998" r="29265" b="53549"/>
        <a:stretch/>
      </xdr:blipFill>
      <xdr:spPr>
        <a:xfrm>
          <a:off x="16986249" y="9652000"/>
          <a:ext cx="3394034" cy="2079626"/>
        </a:xfrm>
        <a:prstGeom prst="rect">
          <a:avLst/>
        </a:prstGeom>
      </xdr:spPr>
    </xdr:pic>
    <xdr:clientData/>
  </xdr:oneCellAnchor>
  <xdr:twoCellAnchor>
    <xdr:from>
      <xdr:col>26</xdr:col>
      <xdr:colOff>39687</xdr:colOff>
      <xdr:row>50</xdr:row>
      <xdr:rowOff>55563</xdr:rowOff>
    </xdr:from>
    <xdr:to>
      <xdr:col>26</xdr:col>
      <xdr:colOff>238125</xdr:colOff>
      <xdr:row>56</xdr:row>
      <xdr:rowOff>190500</xdr:rowOff>
    </xdr:to>
    <xdr:sp macro="" textlink="">
      <xdr:nvSpPr>
        <xdr:cNvPr id="17" name="右中かっこ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8613437" y="11961813"/>
          <a:ext cx="198438" cy="1563687"/>
        </a:xfrm>
        <a:prstGeom prst="rightBrace">
          <a:avLst>
            <a:gd name="adj1" fmla="val 8333"/>
            <a:gd name="adj2" fmla="val 6438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679738</xdr:colOff>
      <xdr:row>52</xdr:row>
      <xdr:rowOff>1</xdr:rowOff>
    </xdr:from>
    <xdr:to>
      <xdr:col>29</xdr:col>
      <xdr:colOff>281420</xdr:colOff>
      <xdr:row>55</xdr:row>
      <xdr:rowOff>228744</xdr:rowOff>
    </xdr:to>
    <xdr:sp macro="" textlink="">
      <xdr:nvSpPr>
        <xdr:cNvPr id="18" name="右中かっこ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0682238" y="12382501"/>
          <a:ext cx="316057" cy="943118"/>
        </a:xfrm>
        <a:prstGeom prst="rightBrace">
          <a:avLst>
            <a:gd name="adj1" fmla="val 8333"/>
            <a:gd name="adj2" fmla="val 6297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531813</xdr:colOff>
      <xdr:row>50</xdr:row>
      <xdr:rowOff>127000</xdr:rowOff>
    </xdr:from>
    <xdr:to>
      <xdr:col>22</xdr:col>
      <xdr:colOff>492125</xdr:colOff>
      <xdr:row>53</xdr:row>
      <xdr:rowOff>111125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5533688" y="12033250"/>
          <a:ext cx="674687" cy="698500"/>
        </a:xfrm>
        <a:prstGeom prst="rect">
          <a:avLst/>
        </a:prstGeom>
        <a:solidFill>
          <a:srgbClr val="D27D36">
            <a:alpha val="5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428625</xdr:colOff>
      <xdr:row>43</xdr:row>
      <xdr:rowOff>39687</xdr:rowOff>
    </xdr:from>
    <xdr:to>
      <xdr:col>22</xdr:col>
      <xdr:colOff>269875</xdr:colOff>
      <xdr:row>46</xdr:row>
      <xdr:rowOff>7937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4001750" y="10279062"/>
          <a:ext cx="1984375" cy="682625"/>
        </a:xfrm>
        <a:custGeom>
          <a:avLst/>
          <a:gdLst>
            <a:gd name="connsiteX0" fmla="*/ 0 w 2087563"/>
            <a:gd name="connsiteY0" fmla="*/ 666750 h 674688"/>
            <a:gd name="connsiteX1" fmla="*/ 1658938 w 2087563"/>
            <a:gd name="connsiteY1" fmla="*/ 674688 h 674688"/>
            <a:gd name="connsiteX2" fmla="*/ 1651000 w 2087563"/>
            <a:gd name="connsiteY2" fmla="*/ 460375 h 674688"/>
            <a:gd name="connsiteX3" fmla="*/ 2071688 w 2087563"/>
            <a:gd name="connsiteY3" fmla="*/ 460375 h 674688"/>
            <a:gd name="connsiteX4" fmla="*/ 2087563 w 2087563"/>
            <a:gd name="connsiteY4" fmla="*/ 23813 h 674688"/>
            <a:gd name="connsiteX5" fmla="*/ 31750 w 2087563"/>
            <a:gd name="connsiteY5" fmla="*/ 0 h 674688"/>
            <a:gd name="connsiteX6" fmla="*/ 0 w 2087563"/>
            <a:gd name="connsiteY6" fmla="*/ 666750 h 674688"/>
            <a:gd name="connsiteX0" fmla="*/ 0 w 2087563"/>
            <a:gd name="connsiteY0" fmla="*/ 666750 h 674688"/>
            <a:gd name="connsiteX1" fmla="*/ 1658938 w 2087563"/>
            <a:gd name="connsiteY1" fmla="*/ 674688 h 674688"/>
            <a:gd name="connsiteX2" fmla="*/ 1651000 w 2087563"/>
            <a:gd name="connsiteY2" fmla="*/ 460375 h 674688"/>
            <a:gd name="connsiteX3" fmla="*/ 2071688 w 2087563"/>
            <a:gd name="connsiteY3" fmla="*/ 460375 h 674688"/>
            <a:gd name="connsiteX4" fmla="*/ 2087563 w 2087563"/>
            <a:gd name="connsiteY4" fmla="*/ 1 h 674688"/>
            <a:gd name="connsiteX5" fmla="*/ 31750 w 2087563"/>
            <a:gd name="connsiteY5" fmla="*/ 0 h 674688"/>
            <a:gd name="connsiteX6" fmla="*/ 0 w 2087563"/>
            <a:gd name="connsiteY6" fmla="*/ 666750 h 674688"/>
            <a:gd name="connsiteX0" fmla="*/ 7937 w 2095500"/>
            <a:gd name="connsiteY0" fmla="*/ 674687 h 682625"/>
            <a:gd name="connsiteX1" fmla="*/ 1666875 w 2095500"/>
            <a:gd name="connsiteY1" fmla="*/ 682625 h 682625"/>
            <a:gd name="connsiteX2" fmla="*/ 1658937 w 2095500"/>
            <a:gd name="connsiteY2" fmla="*/ 468312 h 682625"/>
            <a:gd name="connsiteX3" fmla="*/ 2079625 w 2095500"/>
            <a:gd name="connsiteY3" fmla="*/ 468312 h 682625"/>
            <a:gd name="connsiteX4" fmla="*/ 2095500 w 2095500"/>
            <a:gd name="connsiteY4" fmla="*/ 7938 h 682625"/>
            <a:gd name="connsiteX5" fmla="*/ 0 w 2095500"/>
            <a:gd name="connsiteY5" fmla="*/ 0 h 682625"/>
            <a:gd name="connsiteX6" fmla="*/ 7937 w 2095500"/>
            <a:gd name="connsiteY6" fmla="*/ 674687 h 682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095500" h="682625">
              <a:moveTo>
                <a:pt x="7937" y="674687"/>
              </a:moveTo>
              <a:lnTo>
                <a:pt x="1666875" y="682625"/>
              </a:lnTo>
              <a:lnTo>
                <a:pt x="1658937" y="468312"/>
              </a:lnTo>
              <a:lnTo>
                <a:pt x="2079625" y="468312"/>
              </a:lnTo>
              <a:lnTo>
                <a:pt x="2095500" y="7938"/>
              </a:lnTo>
              <a:lnTo>
                <a:pt x="0" y="0"/>
              </a:lnTo>
              <a:cubicBezTo>
                <a:pt x="2646" y="224896"/>
                <a:pt x="5291" y="449791"/>
                <a:pt x="7937" y="674687"/>
              </a:cubicBezTo>
              <a:close/>
            </a:path>
          </a:pathLst>
        </a:custGeom>
        <a:solidFill>
          <a:srgbClr val="D27D36">
            <a:alpha val="52157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571500</xdr:colOff>
      <xdr:row>43</xdr:row>
      <xdr:rowOff>111125</xdr:rowOff>
    </xdr:from>
    <xdr:to>
      <xdr:col>28</xdr:col>
      <xdr:colOff>396874</xdr:colOff>
      <xdr:row>46</xdr:row>
      <xdr:rowOff>158750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7716500" y="10350500"/>
          <a:ext cx="2682874" cy="762000"/>
        </a:xfrm>
        <a:prstGeom prst="rect">
          <a:avLst/>
        </a:prstGeom>
        <a:solidFill>
          <a:srgbClr val="D27D36">
            <a:alpha val="5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531813</xdr:colOff>
      <xdr:row>44</xdr:row>
      <xdr:rowOff>182563</xdr:rowOff>
    </xdr:from>
    <xdr:to>
      <xdr:col>21</xdr:col>
      <xdr:colOff>746125</xdr:colOff>
      <xdr:row>47</xdr:row>
      <xdr:rowOff>79375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14819313" y="10660063"/>
          <a:ext cx="900112" cy="6111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754063</xdr:colOff>
      <xdr:row>47</xdr:row>
      <xdr:rowOff>95250</xdr:rowOff>
    </xdr:from>
    <xdr:to>
      <xdr:col>21</xdr:col>
      <xdr:colOff>912813</xdr:colOff>
      <xdr:row>52</xdr:row>
      <xdr:rowOff>111125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15717838" y="11287125"/>
          <a:ext cx="0" cy="1206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730251</xdr:colOff>
      <xdr:row>46</xdr:row>
      <xdr:rowOff>150813</xdr:rowOff>
    </xdr:from>
    <xdr:to>
      <xdr:col>24</xdr:col>
      <xdr:colOff>99579</xdr:colOff>
      <xdr:row>47</xdr:row>
      <xdr:rowOff>166688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5713076" y="11104563"/>
          <a:ext cx="1531503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水没しない</a:t>
          </a:r>
          <a:r>
            <a:rPr kumimoji="1" lang="en-US" altLang="ja-JP" sz="1100"/>
            <a:t>3</a:t>
          </a:r>
          <a:r>
            <a:rPr kumimoji="1" lang="ja-JP" altLang="en-US" sz="1100"/>
            <a:t>割の範囲</a:t>
          </a:r>
        </a:p>
      </xdr:txBody>
    </xdr:sp>
    <xdr:clientData/>
  </xdr:twoCellAnchor>
  <xdr:twoCellAnchor>
    <xdr:from>
      <xdr:col>27</xdr:col>
      <xdr:colOff>254000</xdr:colOff>
      <xdr:row>45</xdr:row>
      <xdr:rowOff>198438</xdr:rowOff>
    </xdr:from>
    <xdr:to>
      <xdr:col>27</xdr:col>
      <xdr:colOff>420688</xdr:colOff>
      <xdr:row>47</xdr:row>
      <xdr:rowOff>158750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>
          <a:off x="19542125" y="10914063"/>
          <a:ext cx="166688" cy="4365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349249</xdr:colOff>
      <xdr:row>46</xdr:row>
      <xdr:rowOff>238125</xdr:rowOff>
    </xdr:from>
    <xdr:to>
      <xdr:col>30</xdr:col>
      <xdr:colOff>134215</xdr:colOff>
      <xdr:row>48</xdr:row>
      <xdr:rowOff>15875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9637374" y="11191875"/>
          <a:ext cx="192809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水没しない</a:t>
          </a:r>
          <a:r>
            <a:rPr kumimoji="1" lang="en-US" altLang="ja-JP" sz="1100"/>
            <a:t>3</a:t>
          </a:r>
          <a:r>
            <a:rPr kumimoji="1" lang="ja-JP" altLang="en-US" sz="1100"/>
            <a:t>割の範囲</a:t>
          </a:r>
        </a:p>
      </xdr:txBody>
    </xdr:sp>
    <xdr:clientData/>
  </xdr:twoCellAnchor>
  <xdr:twoCellAnchor>
    <xdr:from>
      <xdr:col>22</xdr:col>
      <xdr:colOff>52916</xdr:colOff>
      <xdr:row>38</xdr:row>
      <xdr:rowOff>31752</xdr:rowOff>
    </xdr:from>
    <xdr:to>
      <xdr:col>27</xdr:col>
      <xdr:colOff>506556</xdr:colOff>
      <xdr:row>39</xdr:row>
      <xdr:rowOff>17321</xdr:rowOff>
    </xdr:to>
    <xdr:sp macro="" textlink="">
      <xdr:nvSpPr>
        <xdr:cNvPr id="27" name="右中かっこ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 rot="5400000">
          <a:off x="17670077" y="7179591"/>
          <a:ext cx="223694" cy="4025515"/>
        </a:xfrm>
        <a:prstGeom prst="rightBrace">
          <a:avLst>
            <a:gd name="adj1" fmla="val 63936"/>
            <a:gd name="adj2" fmla="val 49869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38</xdr:row>
      <xdr:rowOff>0</xdr:rowOff>
    </xdr:from>
    <xdr:to>
      <xdr:col>14</xdr:col>
      <xdr:colOff>562840</xdr:colOff>
      <xdr:row>38</xdr:row>
      <xdr:rowOff>223694</xdr:rowOff>
    </xdr:to>
    <xdr:sp macro="" textlink="">
      <xdr:nvSpPr>
        <xdr:cNvPr id="28" name="右中かっこ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 rot="5400000">
          <a:off x="8742073" y="7450427"/>
          <a:ext cx="223694" cy="3420340"/>
        </a:xfrm>
        <a:prstGeom prst="rightBrace">
          <a:avLst>
            <a:gd name="adj1" fmla="val 63936"/>
            <a:gd name="adj2" fmla="val 49869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558083</xdr:colOff>
      <xdr:row>10</xdr:row>
      <xdr:rowOff>7154</xdr:rowOff>
    </xdr:from>
    <xdr:to>
      <xdr:col>37</xdr:col>
      <xdr:colOff>119509</xdr:colOff>
      <xdr:row>31</xdr:row>
      <xdr:rowOff>16679</xdr:rowOff>
    </xdr:to>
    <xdr:pic>
      <xdr:nvPicPr>
        <xdr:cNvPr id="669" name="図 668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3" b="73756"/>
        <a:stretch/>
      </xdr:blipFill>
      <xdr:spPr>
        <a:xfrm>
          <a:off x="11564750" y="7154"/>
          <a:ext cx="12631842" cy="51318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18</xdr:col>
      <xdr:colOff>600415</xdr:colOff>
      <xdr:row>31</xdr:row>
      <xdr:rowOff>111099</xdr:rowOff>
    </xdr:from>
    <xdr:to>
      <xdr:col>37</xdr:col>
      <xdr:colOff>161841</xdr:colOff>
      <xdr:row>92</xdr:row>
      <xdr:rowOff>560024</xdr:rowOff>
    </xdr:to>
    <xdr:pic>
      <xdr:nvPicPr>
        <xdr:cNvPr id="351" name="図 350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3" t="24566"/>
        <a:stretch/>
      </xdr:blipFill>
      <xdr:spPr>
        <a:xfrm>
          <a:off x="12538415" y="12128474"/>
          <a:ext cx="12690051" cy="157365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23</xdr:col>
      <xdr:colOff>568105</xdr:colOff>
      <xdr:row>58</xdr:row>
      <xdr:rowOff>133802</xdr:rowOff>
    </xdr:from>
    <xdr:to>
      <xdr:col>24</xdr:col>
      <xdr:colOff>210919</xdr:colOff>
      <xdr:row>80</xdr:row>
      <xdr:rowOff>19842</xdr:rowOff>
    </xdr:to>
    <xdr:sp macro="" textlink="">
      <xdr:nvSpPr>
        <xdr:cNvPr id="353" name="正方形/長方形 35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/>
      </xdr:nvSpPr>
      <xdr:spPr>
        <a:xfrm>
          <a:off x="12172730" y="11563802"/>
          <a:ext cx="325439" cy="5124790"/>
        </a:xfrm>
        <a:prstGeom prst="rect">
          <a:avLst/>
        </a:prstGeom>
        <a:solidFill>
          <a:srgbClr val="44A6C4">
            <a:alpha val="49804"/>
          </a:srgbClr>
        </a:solidFill>
        <a:ln>
          <a:solidFill>
            <a:srgbClr val="A6A6A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28</xdr:col>
      <xdr:colOff>25905</xdr:colOff>
      <xdr:row>45</xdr:row>
      <xdr:rowOff>67237</xdr:rowOff>
    </xdr:from>
    <xdr:to>
      <xdr:col>28</xdr:col>
      <xdr:colOff>35331</xdr:colOff>
      <xdr:row>46</xdr:row>
      <xdr:rowOff>236317</xdr:rowOff>
    </xdr:to>
    <xdr:sp macro="" textlink="">
      <xdr:nvSpPr>
        <xdr:cNvPr id="116" name="フリーフォーム: 図形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/>
      </xdr:nvSpPr>
      <xdr:spPr>
        <a:xfrm>
          <a:off x="18639343" y="18863237"/>
          <a:ext cx="9426" cy="502455"/>
        </a:xfrm>
        <a:custGeom>
          <a:avLst/>
          <a:gdLst>
            <a:gd name="connsiteX0" fmla="*/ 0 w 1636568"/>
            <a:gd name="connsiteY0" fmla="*/ 0 h 1342159"/>
            <a:gd name="connsiteX1" fmla="*/ 43295 w 1636568"/>
            <a:gd name="connsiteY1" fmla="*/ 467591 h 1342159"/>
            <a:gd name="connsiteX2" fmla="*/ 1627909 w 1636568"/>
            <a:gd name="connsiteY2" fmla="*/ 458932 h 1342159"/>
            <a:gd name="connsiteX3" fmla="*/ 1636568 w 1636568"/>
            <a:gd name="connsiteY3" fmla="*/ 1342159 h 1342159"/>
            <a:gd name="connsiteX0" fmla="*/ 0 w 1619250"/>
            <a:gd name="connsiteY0" fmla="*/ 0 h 1316182"/>
            <a:gd name="connsiteX1" fmla="*/ 25977 w 1619250"/>
            <a:gd name="connsiteY1" fmla="*/ 441614 h 1316182"/>
            <a:gd name="connsiteX2" fmla="*/ 1610591 w 1619250"/>
            <a:gd name="connsiteY2" fmla="*/ 432955 h 1316182"/>
            <a:gd name="connsiteX3" fmla="*/ 1619250 w 1619250"/>
            <a:gd name="connsiteY3" fmla="*/ 1316182 h 1316182"/>
            <a:gd name="connsiteX0" fmla="*/ 0 w 1601932"/>
            <a:gd name="connsiteY0" fmla="*/ 0 h 1333500"/>
            <a:gd name="connsiteX1" fmla="*/ 8659 w 1601932"/>
            <a:gd name="connsiteY1" fmla="*/ 458932 h 1333500"/>
            <a:gd name="connsiteX2" fmla="*/ 1593273 w 1601932"/>
            <a:gd name="connsiteY2" fmla="*/ 450273 h 1333500"/>
            <a:gd name="connsiteX3" fmla="*/ 1601932 w 1601932"/>
            <a:gd name="connsiteY3" fmla="*/ 1333500 h 1333500"/>
            <a:gd name="connsiteX0" fmla="*/ 0 w 1593523"/>
            <a:gd name="connsiteY0" fmla="*/ 0 h 1324841"/>
            <a:gd name="connsiteX1" fmla="*/ 8659 w 1593523"/>
            <a:gd name="connsiteY1" fmla="*/ 458932 h 1324841"/>
            <a:gd name="connsiteX2" fmla="*/ 1593273 w 1593523"/>
            <a:gd name="connsiteY2" fmla="*/ 450273 h 1324841"/>
            <a:gd name="connsiteX3" fmla="*/ 1575955 w 1593523"/>
            <a:gd name="connsiteY3" fmla="*/ 1324841 h 1324841"/>
            <a:gd name="connsiteX0" fmla="*/ 0 w 1601932"/>
            <a:gd name="connsiteY0" fmla="*/ 0 h 1324841"/>
            <a:gd name="connsiteX1" fmla="*/ 8659 w 1601932"/>
            <a:gd name="connsiteY1" fmla="*/ 458932 h 1324841"/>
            <a:gd name="connsiteX2" fmla="*/ 1593273 w 1601932"/>
            <a:gd name="connsiteY2" fmla="*/ 450273 h 1324841"/>
            <a:gd name="connsiteX3" fmla="*/ 1601932 w 1601932"/>
            <a:gd name="connsiteY3" fmla="*/ 1324841 h 1324841"/>
            <a:gd name="connsiteX0" fmla="*/ 0 w 1593656"/>
            <a:gd name="connsiteY0" fmla="*/ 0 h 1324841"/>
            <a:gd name="connsiteX1" fmla="*/ 8659 w 1593656"/>
            <a:gd name="connsiteY1" fmla="*/ 458932 h 1324841"/>
            <a:gd name="connsiteX2" fmla="*/ 1593273 w 1593656"/>
            <a:gd name="connsiteY2" fmla="*/ 450273 h 1324841"/>
            <a:gd name="connsiteX3" fmla="*/ 1584614 w 1593656"/>
            <a:gd name="connsiteY3" fmla="*/ 1324841 h 1324841"/>
            <a:gd name="connsiteX0" fmla="*/ 0 w 1593656"/>
            <a:gd name="connsiteY0" fmla="*/ 0 h 1316182"/>
            <a:gd name="connsiteX1" fmla="*/ 8659 w 1593656"/>
            <a:gd name="connsiteY1" fmla="*/ 458932 h 1316182"/>
            <a:gd name="connsiteX2" fmla="*/ 1593273 w 1593656"/>
            <a:gd name="connsiteY2" fmla="*/ 450273 h 1316182"/>
            <a:gd name="connsiteX3" fmla="*/ 1584614 w 1593656"/>
            <a:gd name="connsiteY3" fmla="*/ 1316182 h 1316182"/>
            <a:gd name="connsiteX0" fmla="*/ 0 w 1584997"/>
            <a:gd name="connsiteY0" fmla="*/ 8658 h 865908"/>
            <a:gd name="connsiteX1" fmla="*/ 1584614 w 1584997"/>
            <a:gd name="connsiteY1" fmla="*/ -1 h 865908"/>
            <a:gd name="connsiteX2" fmla="*/ 1575955 w 1584997"/>
            <a:gd name="connsiteY2" fmla="*/ 865908 h 865908"/>
            <a:gd name="connsiteX0" fmla="*/ 9043 w 9426"/>
            <a:gd name="connsiteY0" fmla="*/ -1 h 865908"/>
            <a:gd name="connsiteX1" fmla="*/ 384 w 9426"/>
            <a:gd name="connsiteY1" fmla="*/ 865908 h 8659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426" h="865908">
              <a:moveTo>
                <a:pt x="9043" y="-1"/>
              </a:moveTo>
              <a:cubicBezTo>
                <a:pt x="11929" y="294408"/>
                <a:pt x="-2502" y="571499"/>
                <a:pt x="384" y="865908"/>
              </a:cubicBezTo>
            </a:path>
          </a:pathLst>
        </a:custGeom>
        <a:noFill/>
        <a:ln w="88900">
          <a:solidFill>
            <a:srgbClr val="7D2B9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251550</xdr:colOff>
      <xdr:row>56</xdr:row>
      <xdr:rowOff>87312</xdr:rowOff>
    </xdr:from>
    <xdr:to>
      <xdr:col>43</xdr:col>
      <xdr:colOff>656166</xdr:colOff>
      <xdr:row>80</xdr:row>
      <xdr:rowOff>238124</xdr:rowOff>
    </xdr:to>
    <xdr:sp macro="" textlink="">
      <xdr:nvSpPr>
        <xdr:cNvPr id="105" name="フリーフォーム: 図形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/>
      </xdr:nvSpPr>
      <xdr:spPr>
        <a:xfrm>
          <a:off x="16134488" y="21621750"/>
          <a:ext cx="13374491" cy="6088062"/>
        </a:xfrm>
        <a:custGeom>
          <a:avLst/>
          <a:gdLst>
            <a:gd name="connsiteX0" fmla="*/ 0 w 1735932"/>
            <a:gd name="connsiteY0" fmla="*/ 26193 h 483393"/>
            <a:gd name="connsiteX1" fmla="*/ 450057 w 1735932"/>
            <a:gd name="connsiteY1" fmla="*/ 23812 h 483393"/>
            <a:gd name="connsiteX2" fmla="*/ 452438 w 1735932"/>
            <a:gd name="connsiteY2" fmla="*/ 4762 h 483393"/>
            <a:gd name="connsiteX3" fmla="*/ 1735932 w 1735932"/>
            <a:gd name="connsiteY3" fmla="*/ 0 h 483393"/>
            <a:gd name="connsiteX4" fmla="*/ 1640682 w 1735932"/>
            <a:gd name="connsiteY4" fmla="*/ 483393 h 483393"/>
            <a:gd name="connsiteX5" fmla="*/ 0 w 1735932"/>
            <a:gd name="connsiteY5" fmla="*/ 26193 h 483393"/>
            <a:gd name="connsiteX0" fmla="*/ 0 w 1743076"/>
            <a:gd name="connsiteY0" fmla="*/ 26193 h 1138237"/>
            <a:gd name="connsiteX1" fmla="*/ 450057 w 1743076"/>
            <a:gd name="connsiteY1" fmla="*/ 23812 h 1138237"/>
            <a:gd name="connsiteX2" fmla="*/ 452438 w 1743076"/>
            <a:gd name="connsiteY2" fmla="*/ 4762 h 1138237"/>
            <a:gd name="connsiteX3" fmla="*/ 1735932 w 1743076"/>
            <a:gd name="connsiteY3" fmla="*/ 0 h 1138237"/>
            <a:gd name="connsiteX4" fmla="*/ 1743076 w 1743076"/>
            <a:gd name="connsiteY4" fmla="*/ 1138237 h 1138237"/>
            <a:gd name="connsiteX5" fmla="*/ 0 w 1743076"/>
            <a:gd name="connsiteY5" fmla="*/ 26193 h 1138237"/>
            <a:gd name="connsiteX0" fmla="*/ 0 w 1738313"/>
            <a:gd name="connsiteY0" fmla="*/ 26193 h 957262"/>
            <a:gd name="connsiteX1" fmla="*/ 450057 w 1738313"/>
            <a:gd name="connsiteY1" fmla="*/ 23812 h 957262"/>
            <a:gd name="connsiteX2" fmla="*/ 452438 w 1738313"/>
            <a:gd name="connsiteY2" fmla="*/ 4762 h 957262"/>
            <a:gd name="connsiteX3" fmla="*/ 1735932 w 1738313"/>
            <a:gd name="connsiteY3" fmla="*/ 0 h 957262"/>
            <a:gd name="connsiteX4" fmla="*/ 1738313 w 1738313"/>
            <a:gd name="connsiteY4" fmla="*/ 957262 h 957262"/>
            <a:gd name="connsiteX5" fmla="*/ 0 w 1738313"/>
            <a:gd name="connsiteY5" fmla="*/ 26193 h 957262"/>
            <a:gd name="connsiteX0" fmla="*/ 0 w 1738313"/>
            <a:gd name="connsiteY0" fmla="*/ 26193 h 1010594"/>
            <a:gd name="connsiteX1" fmla="*/ 450057 w 1738313"/>
            <a:gd name="connsiteY1" fmla="*/ 23812 h 1010594"/>
            <a:gd name="connsiteX2" fmla="*/ 452438 w 1738313"/>
            <a:gd name="connsiteY2" fmla="*/ 4762 h 1010594"/>
            <a:gd name="connsiteX3" fmla="*/ 1735932 w 1738313"/>
            <a:gd name="connsiteY3" fmla="*/ 0 h 1010594"/>
            <a:gd name="connsiteX4" fmla="*/ 1738313 w 1738313"/>
            <a:gd name="connsiteY4" fmla="*/ 957262 h 1010594"/>
            <a:gd name="connsiteX5" fmla="*/ 457201 w 1738313"/>
            <a:gd name="connsiteY5" fmla="*/ 938212 h 1010594"/>
            <a:gd name="connsiteX6" fmla="*/ 0 w 1738313"/>
            <a:gd name="connsiteY6" fmla="*/ 26193 h 1010594"/>
            <a:gd name="connsiteX0" fmla="*/ 0 w 1738313"/>
            <a:gd name="connsiteY0" fmla="*/ 26193 h 1025270"/>
            <a:gd name="connsiteX1" fmla="*/ 450057 w 1738313"/>
            <a:gd name="connsiteY1" fmla="*/ 23812 h 1025270"/>
            <a:gd name="connsiteX2" fmla="*/ 452438 w 1738313"/>
            <a:gd name="connsiteY2" fmla="*/ 4762 h 1025270"/>
            <a:gd name="connsiteX3" fmla="*/ 1735932 w 1738313"/>
            <a:gd name="connsiteY3" fmla="*/ 0 h 1025270"/>
            <a:gd name="connsiteX4" fmla="*/ 1738313 w 1738313"/>
            <a:gd name="connsiteY4" fmla="*/ 957262 h 1025270"/>
            <a:gd name="connsiteX5" fmla="*/ 469108 w 1738313"/>
            <a:gd name="connsiteY5" fmla="*/ 954880 h 1025270"/>
            <a:gd name="connsiteX6" fmla="*/ 0 w 1738313"/>
            <a:gd name="connsiteY6" fmla="*/ 26193 h 1025270"/>
            <a:gd name="connsiteX0" fmla="*/ 0 w 1738313"/>
            <a:gd name="connsiteY0" fmla="*/ 26193 h 960307"/>
            <a:gd name="connsiteX1" fmla="*/ 450057 w 1738313"/>
            <a:gd name="connsiteY1" fmla="*/ 23812 h 960307"/>
            <a:gd name="connsiteX2" fmla="*/ 452438 w 1738313"/>
            <a:gd name="connsiteY2" fmla="*/ 4762 h 960307"/>
            <a:gd name="connsiteX3" fmla="*/ 1735932 w 1738313"/>
            <a:gd name="connsiteY3" fmla="*/ 0 h 960307"/>
            <a:gd name="connsiteX4" fmla="*/ 1738313 w 1738313"/>
            <a:gd name="connsiteY4" fmla="*/ 957262 h 960307"/>
            <a:gd name="connsiteX5" fmla="*/ 469108 w 1738313"/>
            <a:gd name="connsiteY5" fmla="*/ 954880 h 960307"/>
            <a:gd name="connsiteX6" fmla="*/ 0 w 1738313"/>
            <a:gd name="connsiteY6" fmla="*/ 26193 h 960307"/>
            <a:gd name="connsiteX0" fmla="*/ 0 w 1738313"/>
            <a:gd name="connsiteY0" fmla="*/ 26193 h 985705"/>
            <a:gd name="connsiteX1" fmla="*/ 450057 w 1738313"/>
            <a:gd name="connsiteY1" fmla="*/ 23812 h 985705"/>
            <a:gd name="connsiteX2" fmla="*/ 452438 w 1738313"/>
            <a:gd name="connsiteY2" fmla="*/ 4762 h 985705"/>
            <a:gd name="connsiteX3" fmla="*/ 1735932 w 1738313"/>
            <a:gd name="connsiteY3" fmla="*/ 0 h 985705"/>
            <a:gd name="connsiteX4" fmla="*/ 1738313 w 1738313"/>
            <a:gd name="connsiteY4" fmla="*/ 957262 h 985705"/>
            <a:gd name="connsiteX5" fmla="*/ 469108 w 1738313"/>
            <a:gd name="connsiteY5" fmla="*/ 954880 h 985705"/>
            <a:gd name="connsiteX6" fmla="*/ 0 w 1738313"/>
            <a:gd name="connsiteY6" fmla="*/ 26193 h 985705"/>
            <a:gd name="connsiteX0" fmla="*/ 0 w 1738313"/>
            <a:gd name="connsiteY0" fmla="*/ 26193 h 976681"/>
            <a:gd name="connsiteX1" fmla="*/ 450057 w 1738313"/>
            <a:gd name="connsiteY1" fmla="*/ 23812 h 976681"/>
            <a:gd name="connsiteX2" fmla="*/ 452438 w 1738313"/>
            <a:gd name="connsiteY2" fmla="*/ 4762 h 976681"/>
            <a:gd name="connsiteX3" fmla="*/ 1735932 w 1738313"/>
            <a:gd name="connsiteY3" fmla="*/ 0 h 976681"/>
            <a:gd name="connsiteX4" fmla="*/ 1738313 w 1738313"/>
            <a:gd name="connsiteY4" fmla="*/ 957262 h 976681"/>
            <a:gd name="connsiteX5" fmla="*/ 469108 w 1738313"/>
            <a:gd name="connsiteY5" fmla="*/ 954880 h 976681"/>
            <a:gd name="connsiteX6" fmla="*/ 0 w 1738313"/>
            <a:gd name="connsiteY6" fmla="*/ 26193 h 976681"/>
            <a:gd name="connsiteX0" fmla="*/ 0 w 1738313"/>
            <a:gd name="connsiteY0" fmla="*/ 26193 h 957262"/>
            <a:gd name="connsiteX1" fmla="*/ 450057 w 1738313"/>
            <a:gd name="connsiteY1" fmla="*/ 23812 h 957262"/>
            <a:gd name="connsiteX2" fmla="*/ 452438 w 1738313"/>
            <a:gd name="connsiteY2" fmla="*/ 4762 h 957262"/>
            <a:gd name="connsiteX3" fmla="*/ 1735932 w 1738313"/>
            <a:gd name="connsiteY3" fmla="*/ 0 h 957262"/>
            <a:gd name="connsiteX4" fmla="*/ 1738313 w 1738313"/>
            <a:gd name="connsiteY4" fmla="*/ 957262 h 957262"/>
            <a:gd name="connsiteX5" fmla="*/ 469108 w 1738313"/>
            <a:gd name="connsiteY5" fmla="*/ 954880 h 957262"/>
            <a:gd name="connsiteX6" fmla="*/ 0 w 1738313"/>
            <a:gd name="connsiteY6" fmla="*/ 26193 h 957262"/>
            <a:gd name="connsiteX0" fmla="*/ 0 w 1738313"/>
            <a:gd name="connsiteY0" fmla="*/ 26193 h 984446"/>
            <a:gd name="connsiteX1" fmla="*/ 450057 w 1738313"/>
            <a:gd name="connsiteY1" fmla="*/ 23812 h 984446"/>
            <a:gd name="connsiteX2" fmla="*/ 452438 w 1738313"/>
            <a:gd name="connsiteY2" fmla="*/ 4762 h 984446"/>
            <a:gd name="connsiteX3" fmla="*/ 1735932 w 1738313"/>
            <a:gd name="connsiteY3" fmla="*/ 0 h 984446"/>
            <a:gd name="connsiteX4" fmla="*/ 1738313 w 1738313"/>
            <a:gd name="connsiteY4" fmla="*/ 957262 h 984446"/>
            <a:gd name="connsiteX5" fmla="*/ 469108 w 1738313"/>
            <a:gd name="connsiteY5" fmla="*/ 954880 h 984446"/>
            <a:gd name="connsiteX6" fmla="*/ 469108 w 1738313"/>
            <a:gd name="connsiteY6" fmla="*/ 981076 h 984446"/>
            <a:gd name="connsiteX7" fmla="*/ 0 w 1738313"/>
            <a:gd name="connsiteY7" fmla="*/ 26193 h 984446"/>
            <a:gd name="connsiteX0" fmla="*/ 9524 w 1747837"/>
            <a:gd name="connsiteY0" fmla="*/ 26193 h 1014218"/>
            <a:gd name="connsiteX1" fmla="*/ 459581 w 1747837"/>
            <a:gd name="connsiteY1" fmla="*/ 23812 h 1014218"/>
            <a:gd name="connsiteX2" fmla="*/ 461962 w 1747837"/>
            <a:gd name="connsiteY2" fmla="*/ 4762 h 1014218"/>
            <a:gd name="connsiteX3" fmla="*/ 1745456 w 1747837"/>
            <a:gd name="connsiteY3" fmla="*/ 0 h 1014218"/>
            <a:gd name="connsiteX4" fmla="*/ 1747837 w 1747837"/>
            <a:gd name="connsiteY4" fmla="*/ 957262 h 1014218"/>
            <a:gd name="connsiteX5" fmla="*/ 478632 w 1747837"/>
            <a:gd name="connsiteY5" fmla="*/ 954880 h 1014218"/>
            <a:gd name="connsiteX6" fmla="*/ 478632 w 1747837"/>
            <a:gd name="connsiteY6" fmla="*/ 981076 h 1014218"/>
            <a:gd name="connsiteX7" fmla="*/ 0 w 1747837"/>
            <a:gd name="connsiteY7" fmla="*/ 976313 h 1014218"/>
            <a:gd name="connsiteX8" fmla="*/ 9524 w 1747837"/>
            <a:gd name="connsiteY8" fmla="*/ 26193 h 1014218"/>
            <a:gd name="connsiteX0" fmla="*/ 9524 w 1747837"/>
            <a:gd name="connsiteY0" fmla="*/ 26193 h 984446"/>
            <a:gd name="connsiteX1" fmla="*/ 459581 w 1747837"/>
            <a:gd name="connsiteY1" fmla="*/ 23812 h 984446"/>
            <a:gd name="connsiteX2" fmla="*/ 461962 w 1747837"/>
            <a:gd name="connsiteY2" fmla="*/ 4762 h 984446"/>
            <a:gd name="connsiteX3" fmla="*/ 1745456 w 1747837"/>
            <a:gd name="connsiteY3" fmla="*/ 0 h 984446"/>
            <a:gd name="connsiteX4" fmla="*/ 1747837 w 1747837"/>
            <a:gd name="connsiteY4" fmla="*/ 957262 h 984446"/>
            <a:gd name="connsiteX5" fmla="*/ 478632 w 1747837"/>
            <a:gd name="connsiteY5" fmla="*/ 954880 h 984446"/>
            <a:gd name="connsiteX6" fmla="*/ 478632 w 1747837"/>
            <a:gd name="connsiteY6" fmla="*/ 981076 h 984446"/>
            <a:gd name="connsiteX7" fmla="*/ 0 w 1747837"/>
            <a:gd name="connsiteY7" fmla="*/ 976313 h 984446"/>
            <a:gd name="connsiteX8" fmla="*/ 9524 w 1747837"/>
            <a:gd name="connsiteY8" fmla="*/ 26193 h 984446"/>
            <a:gd name="connsiteX0" fmla="*/ 9524 w 1747837"/>
            <a:gd name="connsiteY0" fmla="*/ 26193 h 984446"/>
            <a:gd name="connsiteX1" fmla="*/ 459581 w 1747837"/>
            <a:gd name="connsiteY1" fmla="*/ 23812 h 984446"/>
            <a:gd name="connsiteX2" fmla="*/ 461962 w 1747837"/>
            <a:gd name="connsiteY2" fmla="*/ 4762 h 984446"/>
            <a:gd name="connsiteX3" fmla="*/ 1745456 w 1747837"/>
            <a:gd name="connsiteY3" fmla="*/ 0 h 984446"/>
            <a:gd name="connsiteX4" fmla="*/ 1747837 w 1747837"/>
            <a:gd name="connsiteY4" fmla="*/ 957262 h 984446"/>
            <a:gd name="connsiteX5" fmla="*/ 478632 w 1747837"/>
            <a:gd name="connsiteY5" fmla="*/ 954880 h 984446"/>
            <a:gd name="connsiteX6" fmla="*/ 478632 w 1747837"/>
            <a:gd name="connsiteY6" fmla="*/ 981076 h 984446"/>
            <a:gd name="connsiteX7" fmla="*/ 0 w 1747837"/>
            <a:gd name="connsiteY7" fmla="*/ 976313 h 984446"/>
            <a:gd name="connsiteX8" fmla="*/ 9524 w 1747837"/>
            <a:gd name="connsiteY8" fmla="*/ 26193 h 984446"/>
            <a:gd name="connsiteX0" fmla="*/ 9524 w 1747837"/>
            <a:gd name="connsiteY0" fmla="*/ 26193 h 986193"/>
            <a:gd name="connsiteX1" fmla="*/ 459581 w 1747837"/>
            <a:gd name="connsiteY1" fmla="*/ 23812 h 986193"/>
            <a:gd name="connsiteX2" fmla="*/ 461962 w 1747837"/>
            <a:gd name="connsiteY2" fmla="*/ 4762 h 986193"/>
            <a:gd name="connsiteX3" fmla="*/ 1745456 w 1747837"/>
            <a:gd name="connsiteY3" fmla="*/ 0 h 986193"/>
            <a:gd name="connsiteX4" fmla="*/ 1747837 w 1747837"/>
            <a:gd name="connsiteY4" fmla="*/ 957262 h 986193"/>
            <a:gd name="connsiteX5" fmla="*/ 478632 w 1747837"/>
            <a:gd name="connsiteY5" fmla="*/ 954880 h 986193"/>
            <a:gd name="connsiteX6" fmla="*/ 478632 w 1747837"/>
            <a:gd name="connsiteY6" fmla="*/ 981076 h 986193"/>
            <a:gd name="connsiteX7" fmla="*/ 0 w 1747837"/>
            <a:gd name="connsiteY7" fmla="*/ 976313 h 986193"/>
            <a:gd name="connsiteX8" fmla="*/ 9524 w 1747837"/>
            <a:gd name="connsiteY8" fmla="*/ 26193 h 986193"/>
            <a:gd name="connsiteX0" fmla="*/ 9524 w 1747837"/>
            <a:gd name="connsiteY0" fmla="*/ 26193 h 986193"/>
            <a:gd name="connsiteX1" fmla="*/ 459581 w 1747837"/>
            <a:gd name="connsiteY1" fmla="*/ 23812 h 986193"/>
            <a:gd name="connsiteX2" fmla="*/ 461962 w 1747837"/>
            <a:gd name="connsiteY2" fmla="*/ 4762 h 986193"/>
            <a:gd name="connsiteX3" fmla="*/ 1745456 w 1747837"/>
            <a:gd name="connsiteY3" fmla="*/ 0 h 986193"/>
            <a:gd name="connsiteX4" fmla="*/ 1747837 w 1747837"/>
            <a:gd name="connsiteY4" fmla="*/ 957262 h 986193"/>
            <a:gd name="connsiteX5" fmla="*/ 478632 w 1747837"/>
            <a:gd name="connsiteY5" fmla="*/ 954880 h 986193"/>
            <a:gd name="connsiteX6" fmla="*/ 478632 w 1747837"/>
            <a:gd name="connsiteY6" fmla="*/ 981076 h 986193"/>
            <a:gd name="connsiteX7" fmla="*/ 0 w 1747837"/>
            <a:gd name="connsiteY7" fmla="*/ 976313 h 986193"/>
            <a:gd name="connsiteX8" fmla="*/ 9524 w 1747837"/>
            <a:gd name="connsiteY8" fmla="*/ 26193 h 986193"/>
            <a:gd name="connsiteX0" fmla="*/ 9524 w 1747837"/>
            <a:gd name="connsiteY0" fmla="*/ 26193 h 984446"/>
            <a:gd name="connsiteX1" fmla="*/ 459581 w 1747837"/>
            <a:gd name="connsiteY1" fmla="*/ 23812 h 984446"/>
            <a:gd name="connsiteX2" fmla="*/ 461962 w 1747837"/>
            <a:gd name="connsiteY2" fmla="*/ 4762 h 984446"/>
            <a:gd name="connsiteX3" fmla="*/ 1745456 w 1747837"/>
            <a:gd name="connsiteY3" fmla="*/ 0 h 984446"/>
            <a:gd name="connsiteX4" fmla="*/ 1747837 w 1747837"/>
            <a:gd name="connsiteY4" fmla="*/ 957262 h 984446"/>
            <a:gd name="connsiteX5" fmla="*/ 478632 w 1747837"/>
            <a:gd name="connsiteY5" fmla="*/ 954880 h 984446"/>
            <a:gd name="connsiteX6" fmla="*/ 478632 w 1747837"/>
            <a:gd name="connsiteY6" fmla="*/ 981076 h 984446"/>
            <a:gd name="connsiteX7" fmla="*/ 0 w 1747837"/>
            <a:gd name="connsiteY7" fmla="*/ 976313 h 984446"/>
            <a:gd name="connsiteX8" fmla="*/ 9524 w 1747837"/>
            <a:gd name="connsiteY8" fmla="*/ 26193 h 984446"/>
            <a:gd name="connsiteX0" fmla="*/ 708 w 1739021"/>
            <a:gd name="connsiteY0" fmla="*/ 26193 h 984446"/>
            <a:gd name="connsiteX1" fmla="*/ 450765 w 1739021"/>
            <a:gd name="connsiteY1" fmla="*/ 23812 h 984446"/>
            <a:gd name="connsiteX2" fmla="*/ 453146 w 1739021"/>
            <a:gd name="connsiteY2" fmla="*/ 4762 h 984446"/>
            <a:gd name="connsiteX3" fmla="*/ 1736640 w 1739021"/>
            <a:gd name="connsiteY3" fmla="*/ 0 h 984446"/>
            <a:gd name="connsiteX4" fmla="*/ 1739021 w 1739021"/>
            <a:gd name="connsiteY4" fmla="*/ 957262 h 984446"/>
            <a:gd name="connsiteX5" fmla="*/ 469816 w 1739021"/>
            <a:gd name="connsiteY5" fmla="*/ 954880 h 984446"/>
            <a:gd name="connsiteX6" fmla="*/ 469816 w 1739021"/>
            <a:gd name="connsiteY6" fmla="*/ 981076 h 984446"/>
            <a:gd name="connsiteX7" fmla="*/ 3090 w 1739021"/>
            <a:gd name="connsiteY7" fmla="*/ 973931 h 984446"/>
            <a:gd name="connsiteX8" fmla="*/ 708 w 1739021"/>
            <a:gd name="connsiteY8" fmla="*/ 26193 h 984446"/>
            <a:gd name="connsiteX0" fmla="*/ 43924 w 1735931"/>
            <a:gd name="connsiteY0" fmla="*/ 14779 h 984446"/>
            <a:gd name="connsiteX1" fmla="*/ 447675 w 1735931"/>
            <a:gd name="connsiteY1" fmla="*/ 23812 h 984446"/>
            <a:gd name="connsiteX2" fmla="*/ 450056 w 1735931"/>
            <a:gd name="connsiteY2" fmla="*/ 4762 h 984446"/>
            <a:gd name="connsiteX3" fmla="*/ 1733550 w 1735931"/>
            <a:gd name="connsiteY3" fmla="*/ 0 h 984446"/>
            <a:gd name="connsiteX4" fmla="*/ 1735931 w 1735931"/>
            <a:gd name="connsiteY4" fmla="*/ 957262 h 984446"/>
            <a:gd name="connsiteX5" fmla="*/ 466726 w 1735931"/>
            <a:gd name="connsiteY5" fmla="*/ 954880 h 984446"/>
            <a:gd name="connsiteX6" fmla="*/ 466726 w 1735931"/>
            <a:gd name="connsiteY6" fmla="*/ 981076 h 984446"/>
            <a:gd name="connsiteX7" fmla="*/ 0 w 1735931"/>
            <a:gd name="connsiteY7" fmla="*/ 973931 h 984446"/>
            <a:gd name="connsiteX8" fmla="*/ 43924 w 1735931"/>
            <a:gd name="connsiteY8" fmla="*/ 14779 h 984446"/>
            <a:gd name="connsiteX0" fmla="*/ 1181 w 1693188"/>
            <a:gd name="connsiteY0" fmla="*/ 14779 h 984446"/>
            <a:gd name="connsiteX1" fmla="*/ 404932 w 1693188"/>
            <a:gd name="connsiteY1" fmla="*/ 23812 h 984446"/>
            <a:gd name="connsiteX2" fmla="*/ 407313 w 1693188"/>
            <a:gd name="connsiteY2" fmla="*/ 4762 h 984446"/>
            <a:gd name="connsiteX3" fmla="*/ 1690807 w 1693188"/>
            <a:gd name="connsiteY3" fmla="*/ 0 h 984446"/>
            <a:gd name="connsiteX4" fmla="*/ 1693188 w 1693188"/>
            <a:gd name="connsiteY4" fmla="*/ 957262 h 984446"/>
            <a:gd name="connsiteX5" fmla="*/ 423983 w 1693188"/>
            <a:gd name="connsiteY5" fmla="*/ 954880 h 984446"/>
            <a:gd name="connsiteX6" fmla="*/ 423983 w 1693188"/>
            <a:gd name="connsiteY6" fmla="*/ 981076 h 984446"/>
            <a:gd name="connsiteX7" fmla="*/ 0 w 1693188"/>
            <a:gd name="connsiteY7" fmla="*/ 973931 h 984446"/>
            <a:gd name="connsiteX8" fmla="*/ 1181 w 1693188"/>
            <a:gd name="connsiteY8" fmla="*/ 14779 h 984446"/>
            <a:gd name="connsiteX0" fmla="*/ 10356 w 1693188"/>
            <a:gd name="connsiteY0" fmla="*/ 36062 h 984446"/>
            <a:gd name="connsiteX1" fmla="*/ 404932 w 1693188"/>
            <a:gd name="connsiteY1" fmla="*/ 23812 h 984446"/>
            <a:gd name="connsiteX2" fmla="*/ 407313 w 1693188"/>
            <a:gd name="connsiteY2" fmla="*/ 4762 h 984446"/>
            <a:gd name="connsiteX3" fmla="*/ 1690807 w 1693188"/>
            <a:gd name="connsiteY3" fmla="*/ 0 h 984446"/>
            <a:gd name="connsiteX4" fmla="*/ 1693188 w 1693188"/>
            <a:gd name="connsiteY4" fmla="*/ 957262 h 984446"/>
            <a:gd name="connsiteX5" fmla="*/ 423983 w 1693188"/>
            <a:gd name="connsiteY5" fmla="*/ 954880 h 984446"/>
            <a:gd name="connsiteX6" fmla="*/ 423983 w 1693188"/>
            <a:gd name="connsiteY6" fmla="*/ 981076 h 984446"/>
            <a:gd name="connsiteX7" fmla="*/ 0 w 1693188"/>
            <a:gd name="connsiteY7" fmla="*/ 973931 h 984446"/>
            <a:gd name="connsiteX8" fmla="*/ 10356 w 1693188"/>
            <a:gd name="connsiteY8" fmla="*/ 36062 h 984446"/>
            <a:gd name="connsiteX0" fmla="*/ 10356 w 1693188"/>
            <a:gd name="connsiteY0" fmla="*/ 36062 h 984446"/>
            <a:gd name="connsiteX1" fmla="*/ 359055 w 1693188"/>
            <a:gd name="connsiteY1" fmla="*/ 37356 h 984446"/>
            <a:gd name="connsiteX2" fmla="*/ 407313 w 1693188"/>
            <a:gd name="connsiteY2" fmla="*/ 4762 h 984446"/>
            <a:gd name="connsiteX3" fmla="*/ 1690807 w 1693188"/>
            <a:gd name="connsiteY3" fmla="*/ 0 h 984446"/>
            <a:gd name="connsiteX4" fmla="*/ 1693188 w 1693188"/>
            <a:gd name="connsiteY4" fmla="*/ 957262 h 984446"/>
            <a:gd name="connsiteX5" fmla="*/ 423983 w 1693188"/>
            <a:gd name="connsiteY5" fmla="*/ 954880 h 984446"/>
            <a:gd name="connsiteX6" fmla="*/ 423983 w 1693188"/>
            <a:gd name="connsiteY6" fmla="*/ 981076 h 984446"/>
            <a:gd name="connsiteX7" fmla="*/ 0 w 1693188"/>
            <a:gd name="connsiteY7" fmla="*/ 973931 h 984446"/>
            <a:gd name="connsiteX8" fmla="*/ 10356 w 1693188"/>
            <a:gd name="connsiteY8" fmla="*/ 36062 h 984446"/>
            <a:gd name="connsiteX0" fmla="*/ 10356 w 1693188"/>
            <a:gd name="connsiteY0" fmla="*/ 36062 h 984446"/>
            <a:gd name="connsiteX1" fmla="*/ 359055 w 1693188"/>
            <a:gd name="connsiteY1" fmla="*/ 37356 h 984446"/>
            <a:gd name="connsiteX2" fmla="*/ 356848 w 1693188"/>
            <a:gd name="connsiteY2" fmla="*/ 16371 h 984446"/>
            <a:gd name="connsiteX3" fmla="*/ 1690807 w 1693188"/>
            <a:gd name="connsiteY3" fmla="*/ 0 h 984446"/>
            <a:gd name="connsiteX4" fmla="*/ 1693188 w 1693188"/>
            <a:gd name="connsiteY4" fmla="*/ 957262 h 984446"/>
            <a:gd name="connsiteX5" fmla="*/ 423983 w 1693188"/>
            <a:gd name="connsiteY5" fmla="*/ 954880 h 984446"/>
            <a:gd name="connsiteX6" fmla="*/ 423983 w 1693188"/>
            <a:gd name="connsiteY6" fmla="*/ 981076 h 984446"/>
            <a:gd name="connsiteX7" fmla="*/ 0 w 1693188"/>
            <a:gd name="connsiteY7" fmla="*/ 973931 h 984446"/>
            <a:gd name="connsiteX8" fmla="*/ 10356 w 1693188"/>
            <a:gd name="connsiteY8" fmla="*/ 36062 h 984446"/>
            <a:gd name="connsiteX0" fmla="*/ 10356 w 1693188"/>
            <a:gd name="connsiteY0" fmla="*/ 36062 h 984446"/>
            <a:gd name="connsiteX1" fmla="*/ 354467 w 1693188"/>
            <a:gd name="connsiteY1" fmla="*/ 35421 h 984446"/>
            <a:gd name="connsiteX2" fmla="*/ 356848 w 1693188"/>
            <a:gd name="connsiteY2" fmla="*/ 16371 h 984446"/>
            <a:gd name="connsiteX3" fmla="*/ 1690807 w 1693188"/>
            <a:gd name="connsiteY3" fmla="*/ 0 h 984446"/>
            <a:gd name="connsiteX4" fmla="*/ 1693188 w 1693188"/>
            <a:gd name="connsiteY4" fmla="*/ 957262 h 984446"/>
            <a:gd name="connsiteX5" fmla="*/ 423983 w 1693188"/>
            <a:gd name="connsiteY5" fmla="*/ 954880 h 984446"/>
            <a:gd name="connsiteX6" fmla="*/ 423983 w 1693188"/>
            <a:gd name="connsiteY6" fmla="*/ 981076 h 984446"/>
            <a:gd name="connsiteX7" fmla="*/ 0 w 1693188"/>
            <a:gd name="connsiteY7" fmla="*/ 973931 h 984446"/>
            <a:gd name="connsiteX8" fmla="*/ 10356 w 1693188"/>
            <a:gd name="connsiteY8" fmla="*/ 36062 h 984446"/>
            <a:gd name="connsiteX0" fmla="*/ 10356 w 1694483"/>
            <a:gd name="connsiteY0" fmla="*/ 24453 h 972837"/>
            <a:gd name="connsiteX1" fmla="*/ 354467 w 1694483"/>
            <a:gd name="connsiteY1" fmla="*/ 23812 h 972837"/>
            <a:gd name="connsiteX2" fmla="*/ 356848 w 1694483"/>
            <a:gd name="connsiteY2" fmla="*/ 4762 h 972837"/>
            <a:gd name="connsiteX3" fmla="*/ 1693866 w 1694483"/>
            <a:gd name="connsiteY3" fmla="*/ 0 h 972837"/>
            <a:gd name="connsiteX4" fmla="*/ 1693188 w 1694483"/>
            <a:gd name="connsiteY4" fmla="*/ 945653 h 972837"/>
            <a:gd name="connsiteX5" fmla="*/ 423983 w 1694483"/>
            <a:gd name="connsiteY5" fmla="*/ 943271 h 972837"/>
            <a:gd name="connsiteX6" fmla="*/ 423983 w 1694483"/>
            <a:gd name="connsiteY6" fmla="*/ 969467 h 972837"/>
            <a:gd name="connsiteX7" fmla="*/ 0 w 1694483"/>
            <a:gd name="connsiteY7" fmla="*/ 962322 h 972837"/>
            <a:gd name="connsiteX8" fmla="*/ 10356 w 1694483"/>
            <a:gd name="connsiteY8" fmla="*/ 24453 h 972837"/>
            <a:gd name="connsiteX0" fmla="*/ 10356 w 1694234"/>
            <a:gd name="connsiteY0" fmla="*/ 24453 h 972837"/>
            <a:gd name="connsiteX1" fmla="*/ 354467 w 1694234"/>
            <a:gd name="connsiteY1" fmla="*/ 23812 h 972837"/>
            <a:gd name="connsiteX2" fmla="*/ 356848 w 1694234"/>
            <a:gd name="connsiteY2" fmla="*/ 4762 h 972837"/>
            <a:gd name="connsiteX3" fmla="*/ 1693866 w 1694234"/>
            <a:gd name="connsiteY3" fmla="*/ 0 h 972837"/>
            <a:gd name="connsiteX4" fmla="*/ 1688600 w 1694234"/>
            <a:gd name="connsiteY4" fmla="*/ 957262 h 972837"/>
            <a:gd name="connsiteX5" fmla="*/ 423983 w 1694234"/>
            <a:gd name="connsiteY5" fmla="*/ 943271 h 972837"/>
            <a:gd name="connsiteX6" fmla="*/ 423983 w 1694234"/>
            <a:gd name="connsiteY6" fmla="*/ 969467 h 972837"/>
            <a:gd name="connsiteX7" fmla="*/ 0 w 1694234"/>
            <a:gd name="connsiteY7" fmla="*/ 962322 h 972837"/>
            <a:gd name="connsiteX8" fmla="*/ 10356 w 1694234"/>
            <a:gd name="connsiteY8" fmla="*/ 24453 h 972837"/>
            <a:gd name="connsiteX0" fmla="*/ 10356 w 1694234"/>
            <a:gd name="connsiteY0" fmla="*/ 24453 h 974054"/>
            <a:gd name="connsiteX1" fmla="*/ 354467 w 1694234"/>
            <a:gd name="connsiteY1" fmla="*/ 23812 h 974054"/>
            <a:gd name="connsiteX2" fmla="*/ 356848 w 1694234"/>
            <a:gd name="connsiteY2" fmla="*/ 4762 h 974054"/>
            <a:gd name="connsiteX3" fmla="*/ 1693866 w 1694234"/>
            <a:gd name="connsiteY3" fmla="*/ 0 h 974054"/>
            <a:gd name="connsiteX4" fmla="*/ 1688600 w 1694234"/>
            <a:gd name="connsiteY4" fmla="*/ 957262 h 974054"/>
            <a:gd name="connsiteX5" fmla="*/ 427042 w 1694234"/>
            <a:gd name="connsiteY5" fmla="*/ 962619 h 974054"/>
            <a:gd name="connsiteX6" fmla="*/ 423983 w 1694234"/>
            <a:gd name="connsiteY6" fmla="*/ 969467 h 974054"/>
            <a:gd name="connsiteX7" fmla="*/ 0 w 1694234"/>
            <a:gd name="connsiteY7" fmla="*/ 962322 h 974054"/>
            <a:gd name="connsiteX8" fmla="*/ 10356 w 1694234"/>
            <a:gd name="connsiteY8" fmla="*/ 24453 h 974054"/>
            <a:gd name="connsiteX0" fmla="*/ 10356 w 1694234"/>
            <a:gd name="connsiteY0" fmla="*/ 24453 h 974054"/>
            <a:gd name="connsiteX1" fmla="*/ 354467 w 1694234"/>
            <a:gd name="connsiteY1" fmla="*/ 23812 h 974054"/>
            <a:gd name="connsiteX2" fmla="*/ 356848 w 1694234"/>
            <a:gd name="connsiteY2" fmla="*/ 4762 h 974054"/>
            <a:gd name="connsiteX3" fmla="*/ 1693866 w 1694234"/>
            <a:gd name="connsiteY3" fmla="*/ 0 h 974054"/>
            <a:gd name="connsiteX4" fmla="*/ 1688600 w 1694234"/>
            <a:gd name="connsiteY4" fmla="*/ 957262 h 974054"/>
            <a:gd name="connsiteX5" fmla="*/ 427042 w 1694234"/>
            <a:gd name="connsiteY5" fmla="*/ 962619 h 974054"/>
            <a:gd name="connsiteX6" fmla="*/ 423983 w 1694234"/>
            <a:gd name="connsiteY6" fmla="*/ 969467 h 974054"/>
            <a:gd name="connsiteX7" fmla="*/ 0 w 1694234"/>
            <a:gd name="connsiteY7" fmla="*/ 962322 h 974054"/>
            <a:gd name="connsiteX8" fmla="*/ 10356 w 1694234"/>
            <a:gd name="connsiteY8" fmla="*/ 24453 h 974054"/>
            <a:gd name="connsiteX0" fmla="*/ 10356 w 1694234"/>
            <a:gd name="connsiteY0" fmla="*/ 24453 h 974054"/>
            <a:gd name="connsiteX1" fmla="*/ 354467 w 1694234"/>
            <a:gd name="connsiteY1" fmla="*/ 23812 h 974054"/>
            <a:gd name="connsiteX2" fmla="*/ 356848 w 1694234"/>
            <a:gd name="connsiteY2" fmla="*/ 4762 h 974054"/>
            <a:gd name="connsiteX3" fmla="*/ 1693866 w 1694234"/>
            <a:gd name="connsiteY3" fmla="*/ 0 h 974054"/>
            <a:gd name="connsiteX4" fmla="*/ 1688600 w 1694234"/>
            <a:gd name="connsiteY4" fmla="*/ 957262 h 974054"/>
            <a:gd name="connsiteX5" fmla="*/ 427042 w 1694234"/>
            <a:gd name="connsiteY5" fmla="*/ 962619 h 974054"/>
            <a:gd name="connsiteX6" fmla="*/ 423983 w 1694234"/>
            <a:gd name="connsiteY6" fmla="*/ 969467 h 974054"/>
            <a:gd name="connsiteX7" fmla="*/ 0 w 1694234"/>
            <a:gd name="connsiteY7" fmla="*/ 962322 h 974054"/>
            <a:gd name="connsiteX8" fmla="*/ 10356 w 1694234"/>
            <a:gd name="connsiteY8" fmla="*/ 24453 h 974054"/>
            <a:gd name="connsiteX0" fmla="*/ 10356 w 1694369"/>
            <a:gd name="connsiteY0" fmla="*/ 24453 h 974054"/>
            <a:gd name="connsiteX1" fmla="*/ 354467 w 1694369"/>
            <a:gd name="connsiteY1" fmla="*/ 23812 h 974054"/>
            <a:gd name="connsiteX2" fmla="*/ 356848 w 1694369"/>
            <a:gd name="connsiteY2" fmla="*/ 4762 h 974054"/>
            <a:gd name="connsiteX3" fmla="*/ 1693866 w 1694369"/>
            <a:gd name="connsiteY3" fmla="*/ 0 h 974054"/>
            <a:gd name="connsiteX4" fmla="*/ 1691659 w 1694369"/>
            <a:gd name="connsiteY4" fmla="*/ 937914 h 974054"/>
            <a:gd name="connsiteX5" fmla="*/ 427042 w 1694369"/>
            <a:gd name="connsiteY5" fmla="*/ 962619 h 974054"/>
            <a:gd name="connsiteX6" fmla="*/ 423983 w 1694369"/>
            <a:gd name="connsiteY6" fmla="*/ 969467 h 974054"/>
            <a:gd name="connsiteX7" fmla="*/ 0 w 1694369"/>
            <a:gd name="connsiteY7" fmla="*/ 962322 h 974054"/>
            <a:gd name="connsiteX8" fmla="*/ 10356 w 1694369"/>
            <a:gd name="connsiteY8" fmla="*/ 24453 h 974054"/>
            <a:gd name="connsiteX0" fmla="*/ 4239 w 1688252"/>
            <a:gd name="connsiteY0" fmla="*/ 24453 h 974552"/>
            <a:gd name="connsiteX1" fmla="*/ 348350 w 1688252"/>
            <a:gd name="connsiteY1" fmla="*/ 23812 h 974552"/>
            <a:gd name="connsiteX2" fmla="*/ 350731 w 1688252"/>
            <a:gd name="connsiteY2" fmla="*/ 4762 h 974552"/>
            <a:gd name="connsiteX3" fmla="*/ 1687749 w 1688252"/>
            <a:gd name="connsiteY3" fmla="*/ 0 h 974552"/>
            <a:gd name="connsiteX4" fmla="*/ 1685542 w 1688252"/>
            <a:gd name="connsiteY4" fmla="*/ 937914 h 974552"/>
            <a:gd name="connsiteX5" fmla="*/ 420925 w 1688252"/>
            <a:gd name="connsiteY5" fmla="*/ 962619 h 974552"/>
            <a:gd name="connsiteX6" fmla="*/ 417866 w 1688252"/>
            <a:gd name="connsiteY6" fmla="*/ 969467 h 974552"/>
            <a:gd name="connsiteX7" fmla="*/ 0 w 1688252"/>
            <a:gd name="connsiteY7" fmla="*/ 970061 h 974552"/>
            <a:gd name="connsiteX8" fmla="*/ 4239 w 1688252"/>
            <a:gd name="connsiteY8" fmla="*/ 24453 h 974552"/>
            <a:gd name="connsiteX0" fmla="*/ 4239 w 1688252"/>
            <a:gd name="connsiteY0" fmla="*/ 24453 h 973538"/>
            <a:gd name="connsiteX1" fmla="*/ 348350 w 1688252"/>
            <a:gd name="connsiteY1" fmla="*/ 23812 h 973538"/>
            <a:gd name="connsiteX2" fmla="*/ 350731 w 1688252"/>
            <a:gd name="connsiteY2" fmla="*/ 4762 h 973538"/>
            <a:gd name="connsiteX3" fmla="*/ 1687749 w 1688252"/>
            <a:gd name="connsiteY3" fmla="*/ 0 h 973538"/>
            <a:gd name="connsiteX4" fmla="*/ 1685542 w 1688252"/>
            <a:gd name="connsiteY4" fmla="*/ 937914 h 973538"/>
            <a:gd name="connsiteX5" fmla="*/ 420925 w 1688252"/>
            <a:gd name="connsiteY5" fmla="*/ 962619 h 973538"/>
            <a:gd name="connsiteX6" fmla="*/ 347521 w 1688252"/>
            <a:gd name="connsiteY6" fmla="*/ 961728 h 973538"/>
            <a:gd name="connsiteX7" fmla="*/ 0 w 1688252"/>
            <a:gd name="connsiteY7" fmla="*/ 970061 h 973538"/>
            <a:gd name="connsiteX8" fmla="*/ 4239 w 1688252"/>
            <a:gd name="connsiteY8" fmla="*/ 24453 h 973538"/>
            <a:gd name="connsiteX0" fmla="*/ 4239 w 1688252"/>
            <a:gd name="connsiteY0" fmla="*/ 24453 h 973538"/>
            <a:gd name="connsiteX1" fmla="*/ 348350 w 1688252"/>
            <a:gd name="connsiteY1" fmla="*/ 23812 h 973538"/>
            <a:gd name="connsiteX2" fmla="*/ 350731 w 1688252"/>
            <a:gd name="connsiteY2" fmla="*/ 4762 h 973538"/>
            <a:gd name="connsiteX3" fmla="*/ 1687749 w 1688252"/>
            <a:gd name="connsiteY3" fmla="*/ 0 h 973538"/>
            <a:gd name="connsiteX4" fmla="*/ 1685542 w 1688252"/>
            <a:gd name="connsiteY4" fmla="*/ 937914 h 973538"/>
            <a:gd name="connsiteX5" fmla="*/ 345992 w 1688252"/>
            <a:gd name="connsiteY5" fmla="*/ 951010 h 973538"/>
            <a:gd name="connsiteX6" fmla="*/ 347521 w 1688252"/>
            <a:gd name="connsiteY6" fmla="*/ 961728 h 973538"/>
            <a:gd name="connsiteX7" fmla="*/ 0 w 1688252"/>
            <a:gd name="connsiteY7" fmla="*/ 970061 h 973538"/>
            <a:gd name="connsiteX8" fmla="*/ 4239 w 1688252"/>
            <a:gd name="connsiteY8" fmla="*/ 24453 h 973538"/>
            <a:gd name="connsiteX0" fmla="*/ 4239 w 1688252"/>
            <a:gd name="connsiteY0" fmla="*/ 24453 h 978734"/>
            <a:gd name="connsiteX1" fmla="*/ 348350 w 1688252"/>
            <a:gd name="connsiteY1" fmla="*/ 23812 h 978734"/>
            <a:gd name="connsiteX2" fmla="*/ 350731 w 1688252"/>
            <a:gd name="connsiteY2" fmla="*/ 4762 h 978734"/>
            <a:gd name="connsiteX3" fmla="*/ 1687749 w 1688252"/>
            <a:gd name="connsiteY3" fmla="*/ 0 h 978734"/>
            <a:gd name="connsiteX4" fmla="*/ 1685542 w 1688252"/>
            <a:gd name="connsiteY4" fmla="*/ 937914 h 978734"/>
            <a:gd name="connsiteX5" fmla="*/ 345992 w 1688252"/>
            <a:gd name="connsiteY5" fmla="*/ 951010 h 978734"/>
            <a:gd name="connsiteX6" fmla="*/ 347521 w 1688252"/>
            <a:gd name="connsiteY6" fmla="*/ 975272 h 978734"/>
            <a:gd name="connsiteX7" fmla="*/ 0 w 1688252"/>
            <a:gd name="connsiteY7" fmla="*/ 970061 h 978734"/>
            <a:gd name="connsiteX8" fmla="*/ 4239 w 1688252"/>
            <a:gd name="connsiteY8" fmla="*/ 24453 h 978734"/>
            <a:gd name="connsiteX0" fmla="*/ 4239 w 1688252"/>
            <a:gd name="connsiteY0" fmla="*/ 24453 h 974552"/>
            <a:gd name="connsiteX1" fmla="*/ 348350 w 1688252"/>
            <a:gd name="connsiteY1" fmla="*/ 23812 h 974552"/>
            <a:gd name="connsiteX2" fmla="*/ 350731 w 1688252"/>
            <a:gd name="connsiteY2" fmla="*/ 4762 h 974552"/>
            <a:gd name="connsiteX3" fmla="*/ 1687749 w 1688252"/>
            <a:gd name="connsiteY3" fmla="*/ 0 h 974552"/>
            <a:gd name="connsiteX4" fmla="*/ 1685542 w 1688252"/>
            <a:gd name="connsiteY4" fmla="*/ 937914 h 974552"/>
            <a:gd name="connsiteX5" fmla="*/ 345992 w 1688252"/>
            <a:gd name="connsiteY5" fmla="*/ 951010 h 974552"/>
            <a:gd name="connsiteX6" fmla="*/ 347521 w 1688252"/>
            <a:gd name="connsiteY6" fmla="*/ 969468 h 974552"/>
            <a:gd name="connsiteX7" fmla="*/ 0 w 1688252"/>
            <a:gd name="connsiteY7" fmla="*/ 970061 h 974552"/>
            <a:gd name="connsiteX8" fmla="*/ 4239 w 1688252"/>
            <a:gd name="connsiteY8" fmla="*/ 24453 h 974552"/>
            <a:gd name="connsiteX0" fmla="*/ 4239 w 1688252"/>
            <a:gd name="connsiteY0" fmla="*/ 24453 h 973237"/>
            <a:gd name="connsiteX1" fmla="*/ 348350 w 1688252"/>
            <a:gd name="connsiteY1" fmla="*/ 23812 h 973237"/>
            <a:gd name="connsiteX2" fmla="*/ 350731 w 1688252"/>
            <a:gd name="connsiteY2" fmla="*/ 4762 h 973237"/>
            <a:gd name="connsiteX3" fmla="*/ 1687749 w 1688252"/>
            <a:gd name="connsiteY3" fmla="*/ 0 h 973237"/>
            <a:gd name="connsiteX4" fmla="*/ 1685542 w 1688252"/>
            <a:gd name="connsiteY4" fmla="*/ 937914 h 973237"/>
            <a:gd name="connsiteX5" fmla="*/ 345992 w 1688252"/>
            <a:gd name="connsiteY5" fmla="*/ 951010 h 973237"/>
            <a:gd name="connsiteX6" fmla="*/ 347521 w 1688252"/>
            <a:gd name="connsiteY6" fmla="*/ 969468 h 973237"/>
            <a:gd name="connsiteX7" fmla="*/ 0 w 1688252"/>
            <a:gd name="connsiteY7" fmla="*/ 966191 h 973237"/>
            <a:gd name="connsiteX8" fmla="*/ 4239 w 1688252"/>
            <a:gd name="connsiteY8" fmla="*/ 24453 h 973237"/>
            <a:gd name="connsiteX0" fmla="*/ 4239 w 1688252"/>
            <a:gd name="connsiteY0" fmla="*/ 24453 h 973237"/>
            <a:gd name="connsiteX1" fmla="*/ 348350 w 1688252"/>
            <a:gd name="connsiteY1" fmla="*/ 23812 h 973237"/>
            <a:gd name="connsiteX2" fmla="*/ 350731 w 1688252"/>
            <a:gd name="connsiteY2" fmla="*/ 4762 h 973237"/>
            <a:gd name="connsiteX3" fmla="*/ 1687749 w 1688252"/>
            <a:gd name="connsiteY3" fmla="*/ 0 h 973237"/>
            <a:gd name="connsiteX4" fmla="*/ 1685542 w 1688252"/>
            <a:gd name="connsiteY4" fmla="*/ 957262 h 973237"/>
            <a:gd name="connsiteX5" fmla="*/ 345992 w 1688252"/>
            <a:gd name="connsiteY5" fmla="*/ 951010 h 973237"/>
            <a:gd name="connsiteX6" fmla="*/ 347521 w 1688252"/>
            <a:gd name="connsiteY6" fmla="*/ 969468 h 973237"/>
            <a:gd name="connsiteX7" fmla="*/ 0 w 1688252"/>
            <a:gd name="connsiteY7" fmla="*/ 966191 h 973237"/>
            <a:gd name="connsiteX8" fmla="*/ 4239 w 1688252"/>
            <a:gd name="connsiteY8" fmla="*/ 24453 h 973237"/>
            <a:gd name="connsiteX0" fmla="*/ 4239 w 1688174"/>
            <a:gd name="connsiteY0" fmla="*/ 24453 h 973237"/>
            <a:gd name="connsiteX1" fmla="*/ 348350 w 1688174"/>
            <a:gd name="connsiteY1" fmla="*/ 23812 h 973237"/>
            <a:gd name="connsiteX2" fmla="*/ 350731 w 1688174"/>
            <a:gd name="connsiteY2" fmla="*/ 4762 h 973237"/>
            <a:gd name="connsiteX3" fmla="*/ 1687749 w 1688174"/>
            <a:gd name="connsiteY3" fmla="*/ 0 h 973237"/>
            <a:gd name="connsiteX4" fmla="*/ 1684013 w 1688174"/>
            <a:gd name="connsiteY4" fmla="*/ 951458 h 973237"/>
            <a:gd name="connsiteX5" fmla="*/ 345992 w 1688174"/>
            <a:gd name="connsiteY5" fmla="*/ 951010 h 973237"/>
            <a:gd name="connsiteX6" fmla="*/ 347521 w 1688174"/>
            <a:gd name="connsiteY6" fmla="*/ 969468 h 973237"/>
            <a:gd name="connsiteX7" fmla="*/ 0 w 1688174"/>
            <a:gd name="connsiteY7" fmla="*/ 966191 h 973237"/>
            <a:gd name="connsiteX8" fmla="*/ 4239 w 1688174"/>
            <a:gd name="connsiteY8" fmla="*/ 24453 h 973237"/>
            <a:gd name="connsiteX0" fmla="*/ 4239 w 1688174"/>
            <a:gd name="connsiteY0" fmla="*/ 24453 h 973237"/>
            <a:gd name="connsiteX1" fmla="*/ 348350 w 1688174"/>
            <a:gd name="connsiteY1" fmla="*/ 23812 h 973237"/>
            <a:gd name="connsiteX2" fmla="*/ 350731 w 1688174"/>
            <a:gd name="connsiteY2" fmla="*/ 4762 h 973237"/>
            <a:gd name="connsiteX3" fmla="*/ 1687749 w 1688174"/>
            <a:gd name="connsiteY3" fmla="*/ 0 h 973237"/>
            <a:gd name="connsiteX4" fmla="*/ 1684013 w 1688174"/>
            <a:gd name="connsiteY4" fmla="*/ 935979 h 973237"/>
            <a:gd name="connsiteX5" fmla="*/ 345992 w 1688174"/>
            <a:gd name="connsiteY5" fmla="*/ 951010 h 973237"/>
            <a:gd name="connsiteX6" fmla="*/ 347521 w 1688174"/>
            <a:gd name="connsiteY6" fmla="*/ 969468 h 973237"/>
            <a:gd name="connsiteX7" fmla="*/ 0 w 1688174"/>
            <a:gd name="connsiteY7" fmla="*/ 966191 h 973237"/>
            <a:gd name="connsiteX8" fmla="*/ 4239 w 1688174"/>
            <a:gd name="connsiteY8" fmla="*/ 24453 h 973237"/>
            <a:gd name="connsiteX0" fmla="*/ 4239 w 1688174"/>
            <a:gd name="connsiteY0" fmla="*/ 24453 h 973237"/>
            <a:gd name="connsiteX1" fmla="*/ 348350 w 1688174"/>
            <a:gd name="connsiteY1" fmla="*/ 23812 h 973237"/>
            <a:gd name="connsiteX2" fmla="*/ 350731 w 1688174"/>
            <a:gd name="connsiteY2" fmla="*/ 4762 h 973237"/>
            <a:gd name="connsiteX3" fmla="*/ 1687749 w 1688174"/>
            <a:gd name="connsiteY3" fmla="*/ 0 h 973237"/>
            <a:gd name="connsiteX4" fmla="*/ 1684013 w 1688174"/>
            <a:gd name="connsiteY4" fmla="*/ 959197 h 973237"/>
            <a:gd name="connsiteX5" fmla="*/ 345992 w 1688174"/>
            <a:gd name="connsiteY5" fmla="*/ 951010 h 973237"/>
            <a:gd name="connsiteX6" fmla="*/ 347521 w 1688174"/>
            <a:gd name="connsiteY6" fmla="*/ 969468 h 973237"/>
            <a:gd name="connsiteX7" fmla="*/ 0 w 1688174"/>
            <a:gd name="connsiteY7" fmla="*/ 966191 h 973237"/>
            <a:gd name="connsiteX8" fmla="*/ 4239 w 1688174"/>
            <a:gd name="connsiteY8" fmla="*/ 24453 h 9732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688174" h="973237">
              <a:moveTo>
                <a:pt x="4239" y="24453"/>
              </a:moveTo>
              <a:lnTo>
                <a:pt x="348350" y="23812"/>
              </a:lnTo>
              <a:lnTo>
                <a:pt x="350731" y="4762"/>
              </a:lnTo>
              <a:lnTo>
                <a:pt x="1687749" y="0"/>
              </a:lnTo>
              <a:cubicBezTo>
                <a:pt x="1690130" y="379412"/>
                <a:pt x="1681632" y="579785"/>
                <a:pt x="1684013" y="959197"/>
              </a:cubicBezTo>
              <a:lnTo>
                <a:pt x="345992" y="951010"/>
              </a:lnTo>
              <a:cubicBezTo>
                <a:pt x="334879" y="932754"/>
                <a:pt x="358634" y="987724"/>
                <a:pt x="347521" y="969468"/>
              </a:cubicBezTo>
              <a:cubicBezTo>
                <a:pt x="240365" y="963912"/>
                <a:pt x="195263" y="978891"/>
                <a:pt x="0" y="966191"/>
              </a:cubicBezTo>
              <a:cubicBezTo>
                <a:pt x="3175" y="649484"/>
                <a:pt x="1064" y="341160"/>
                <a:pt x="4239" y="24453"/>
              </a:cubicBezTo>
              <a:close/>
            </a:path>
          </a:pathLst>
        </a:custGeom>
        <a:noFill/>
        <a:ln w="85725">
          <a:solidFill>
            <a:srgbClr val="86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27</xdr:col>
      <xdr:colOff>389043</xdr:colOff>
      <xdr:row>14</xdr:row>
      <xdr:rowOff>16531</xdr:rowOff>
    </xdr:from>
    <xdr:to>
      <xdr:col>29</xdr:col>
      <xdr:colOff>272950</xdr:colOff>
      <xdr:row>18</xdr:row>
      <xdr:rowOff>95629</xdr:rowOff>
    </xdr:to>
    <xdr:grpSp>
      <xdr:nvGrpSpPr>
        <xdr:cNvPr id="49" name="グループ化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20382018" y="7741306"/>
          <a:ext cx="1350757" cy="1041123"/>
          <a:chOff x="14447582" y="2298871"/>
          <a:chExt cx="1096976" cy="959698"/>
        </a:xfrm>
      </xdr:grpSpPr>
      <xdr:sp macro="" textlink="">
        <xdr:nvSpPr>
          <xdr:cNvPr id="50" name="二等辺三角形 49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SpPr/>
        </xdr:nvSpPr>
        <xdr:spPr>
          <a:xfrm rot="10800000">
            <a:off x="14447582" y="2323541"/>
            <a:ext cx="1096976" cy="935028"/>
          </a:xfrm>
          <a:prstGeom prst="triangle">
            <a:avLst/>
          </a:prstGeom>
          <a:solidFill>
            <a:srgbClr val="5A03CD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1" name="テキスト ボックス 50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SpPr txBox="1"/>
        </xdr:nvSpPr>
        <xdr:spPr>
          <a:xfrm>
            <a:off x="14789363" y="2298871"/>
            <a:ext cx="386604" cy="9278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５</a:t>
            </a:r>
          </a:p>
        </xdr:txBody>
      </xdr:sp>
    </xdr:grpSp>
    <xdr:clientData/>
  </xdr:twoCellAnchor>
  <xdr:twoCellAnchor>
    <xdr:from>
      <xdr:col>25</xdr:col>
      <xdr:colOff>360376</xdr:colOff>
      <xdr:row>27</xdr:row>
      <xdr:rowOff>97648</xdr:rowOff>
    </xdr:from>
    <xdr:to>
      <xdr:col>27</xdr:col>
      <xdr:colOff>164766</xdr:colOff>
      <xdr:row>31</xdr:row>
      <xdr:rowOff>187169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pSpPr/>
      </xdr:nvGrpSpPr>
      <xdr:grpSpPr>
        <a:xfrm>
          <a:off x="18886501" y="11041873"/>
          <a:ext cx="1271240" cy="1080121"/>
          <a:chOff x="14447582" y="2175541"/>
          <a:chExt cx="1096976" cy="935028"/>
        </a:xfrm>
      </xdr:grpSpPr>
      <xdr:sp macro="" textlink="">
        <xdr:nvSpPr>
          <xdr:cNvPr id="53" name="二等辺三角形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SpPr/>
        </xdr:nvSpPr>
        <xdr:spPr>
          <a:xfrm rot="10800000">
            <a:off x="14447582" y="2175541"/>
            <a:ext cx="1096976" cy="935028"/>
          </a:xfrm>
          <a:prstGeom prst="triangle">
            <a:avLst/>
          </a:prstGeom>
          <a:solidFill>
            <a:srgbClr val="5A03CD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 txBox="1"/>
        </xdr:nvSpPr>
        <xdr:spPr>
          <a:xfrm>
            <a:off x="14789363" y="2175541"/>
            <a:ext cx="386604" cy="593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４</a:t>
            </a:r>
          </a:p>
        </xdr:txBody>
      </xdr:sp>
    </xdr:grpSp>
    <xdr:clientData/>
  </xdr:twoCellAnchor>
  <xdr:twoCellAnchor>
    <xdr:from>
      <xdr:col>24</xdr:col>
      <xdr:colOff>79581</xdr:colOff>
      <xdr:row>37</xdr:row>
      <xdr:rowOff>121636</xdr:rowOff>
    </xdr:from>
    <xdr:to>
      <xdr:col>25</xdr:col>
      <xdr:colOff>655534</xdr:colOff>
      <xdr:row>42</xdr:row>
      <xdr:rowOff>62872</xdr:rowOff>
    </xdr:to>
    <xdr:grpSp>
      <xdr:nvGrpSpPr>
        <xdr:cNvPr id="55" name="グループ化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pSpPr/>
      </xdr:nvGrpSpPr>
      <xdr:grpSpPr>
        <a:xfrm>
          <a:off x="17700831" y="13513786"/>
          <a:ext cx="1480828" cy="1150911"/>
          <a:chOff x="14447582" y="2101475"/>
          <a:chExt cx="1096976" cy="1009094"/>
        </a:xfrm>
      </xdr:grpSpPr>
      <xdr:sp macro="" textlink="">
        <xdr:nvSpPr>
          <xdr:cNvPr id="56" name="二等辺三角形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/>
        </xdr:nvSpPr>
        <xdr:spPr>
          <a:xfrm rot="10800000">
            <a:off x="14447582" y="2175541"/>
            <a:ext cx="1096976" cy="935028"/>
          </a:xfrm>
          <a:prstGeom prst="triangle">
            <a:avLst/>
          </a:prstGeom>
          <a:solidFill>
            <a:srgbClr val="5A03CD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7" name="テキスト ボックス 56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SpPr txBox="1"/>
        </xdr:nvSpPr>
        <xdr:spPr>
          <a:xfrm>
            <a:off x="14832251" y="2101475"/>
            <a:ext cx="386604" cy="8973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３</a:t>
            </a:r>
          </a:p>
        </xdr:txBody>
      </xdr:sp>
    </xdr:grpSp>
    <xdr:clientData/>
  </xdr:twoCellAnchor>
  <xdr:twoCellAnchor>
    <xdr:from>
      <xdr:col>23</xdr:col>
      <xdr:colOff>3693</xdr:colOff>
      <xdr:row>47</xdr:row>
      <xdr:rowOff>145731</xdr:rowOff>
    </xdr:from>
    <xdr:to>
      <xdr:col>24</xdr:col>
      <xdr:colOff>544493</xdr:colOff>
      <xdr:row>51</xdr:row>
      <xdr:rowOff>215451</xdr:rowOff>
    </xdr:to>
    <xdr:grpSp>
      <xdr:nvGrpSpPr>
        <xdr:cNvPr id="58" name="グループ化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16891518" y="16071531"/>
          <a:ext cx="1274225" cy="1041270"/>
          <a:chOff x="14447582" y="2175541"/>
          <a:chExt cx="1096976" cy="935028"/>
        </a:xfrm>
      </xdr:grpSpPr>
      <xdr:sp macro="" textlink="">
        <xdr:nvSpPr>
          <xdr:cNvPr id="59" name="二等辺三角形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SpPr/>
        </xdr:nvSpPr>
        <xdr:spPr>
          <a:xfrm rot="10800000">
            <a:off x="14447582" y="2175541"/>
            <a:ext cx="1096976" cy="935028"/>
          </a:xfrm>
          <a:prstGeom prst="triangle">
            <a:avLst/>
          </a:prstGeom>
          <a:solidFill>
            <a:srgbClr val="5A03CD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0" name="テキスト ボックス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SpPr txBox="1"/>
        </xdr:nvSpPr>
        <xdr:spPr>
          <a:xfrm>
            <a:off x="14789363" y="2175541"/>
            <a:ext cx="386604" cy="912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２</a:t>
            </a:r>
          </a:p>
        </xdr:txBody>
      </xdr:sp>
    </xdr:grpSp>
    <xdr:clientData/>
  </xdr:twoCellAnchor>
  <xdr:twoCellAnchor>
    <xdr:from>
      <xdr:col>20</xdr:col>
      <xdr:colOff>331328</xdr:colOff>
      <xdr:row>68</xdr:row>
      <xdr:rowOff>115659</xdr:rowOff>
    </xdr:from>
    <xdr:to>
      <xdr:col>22</xdr:col>
      <xdr:colOff>195771</xdr:colOff>
      <xdr:row>72</xdr:row>
      <xdr:rowOff>159493</xdr:rowOff>
    </xdr:to>
    <xdr:grpSp>
      <xdr:nvGrpSpPr>
        <xdr:cNvPr id="61" name="グループ化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pSpPr/>
      </xdr:nvGrpSpPr>
      <xdr:grpSpPr>
        <a:xfrm>
          <a:off x="15018878" y="21251634"/>
          <a:ext cx="1331293" cy="1015384"/>
          <a:chOff x="14447582" y="2175541"/>
          <a:chExt cx="1096976" cy="943892"/>
        </a:xfrm>
      </xdr:grpSpPr>
      <xdr:sp macro="" textlink="">
        <xdr:nvSpPr>
          <xdr:cNvPr id="62" name="二等辺三角形 61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SpPr/>
        </xdr:nvSpPr>
        <xdr:spPr>
          <a:xfrm rot="10800000">
            <a:off x="14447582" y="2175541"/>
            <a:ext cx="1096976" cy="935028"/>
          </a:xfrm>
          <a:prstGeom prst="triangle">
            <a:avLst/>
          </a:prstGeom>
          <a:solidFill>
            <a:srgbClr val="5A03CD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3" name="テキスト ボックス 62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 txBox="1"/>
        </xdr:nvSpPr>
        <xdr:spPr>
          <a:xfrm>
            <a:off x="14789363" y="2175541"/>
            <a:ext cx="386604" cy="9438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１</a:t>
            </a:r>
          </a:p>
        </xdr:txBody>
      </xdr:sp>
    </xdr:grpSp>
    <xdr:clientData/>
  </xdr:twoCellAnchor>
  <xdr:twoCellAnchor>
    <xdr:from>
      <xdr:col>16</xdr:col>
      <xdr:colOff>565393</xdr:colOff>
      <xdr:row>77</xdr:row>
      <xdr:rowOff>183649</xdr:rowOff>
    </xdr:from>
    <xdr:to>
      <xdr:col>18</xdr:col>
      <xdr:colOff>476741</xdr:colOff>
      <xdr:row>82</xdr:row>
      <xdr:rowOff>62871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pSpPr/>
      </xdr:nvGrpSpPr>
      <xdr:grpSpPr>
        <a:xfrm>
          <a:off x="12319243" y="23529424"/>
          <a:ext cx="1378198" cy="1126997"/>
          <a:chOff x="13954744" y="2418015"/>
          <a:chExt cx="1096976" cy="983523"/>
        </a:xfrm>
      </xdr:grpSpPr>
      <xdr:sp macro="" textlink="">
        <xdr:nvSpPr>
          <xdr:cNvPr id="65" name="二等辺三角形 64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SpPr/>
        </xdr:nvSpPr>
        <xdr:spPr>
          <a:xfrm rot="10800000">
            <a:off x="13954744" y="2466510"/>
            <a:ext cx="1096976" cy="935028"/>
          </a:xfrm>
          <a:prstGeom prst="triangle">
            <a:avLst/>
          </a:prstGeom>
          <a:solidFill>
            <a:srgbClr val="5A03CD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 txBox="1"/>
        </xdr:nvSpPr>
        <xdr:spPr>
          <a:xfrm>
            <a:off x="14308257" y="2418015"/>
            <a:ext cx="386604" cy="912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０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23</xdr:col>
      <xdr:colOff>424709</xdr:colOff>
      <xdr:row>77</xdr:row>
      <xdr:rowOff>74797</xdr:rowOff>
    </xdr:from>
    <xdr:to>
      <xdr:col>25</xdr:col>
      <xdr:colOff>316594</xdr:colOff>
      <xdr:row>82</xdr:row>
      <xdr:rowOff>19108</xdr:rowOff>
    </xdr:to>
    <xdr:grpSp>
      <xdr:nvGrpSpPr>
        <xdr:cNvPr id="67" name="グループ化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pSpPr/>
      </xdr:nvGrpSpPr>
      <xdr:grpSpPr>
        <a:xfrm>
          <a:off x="17312534" y="23420572"/>
          <a:ext cx="1530185" cy="1192086"/>
          <a:chOff x="14423749" y="2212574"/>
          <a:chExt cx="1096976" cy="1043797"/>
        </a:xfrm>
      </xdr:grpSpPr>
      <xdr:sp macro="" textlink="">
        <xdr:nvSpPr>
          <xdr:cNvPr id="68" name="二等辺三角形 67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SpPr/>
        </xdr:nvSpPr>
        <xdr:spPr>
          <a:xfrm rot="10800000">
            <a:off x="14423749" y="2321343"/>
            <a:ext cx="1096976" cy="935028"/>
          </a:xfrm>
          <a:prstGeom prst="triangle">
            <a:avLst/>
          </a:prstGeom>
          <a:solidFill>
            <a:srgbClr val="D2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9" name="テキスト ボックス 68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 txBox="1"/>
        </xdr:nvSpPr>
        <xdr:spPr>
          <a:xfrm>
            <a:off x="14789364" y="2212574"/>
            <a:ext cx="386604" cy="6786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０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29</xdr:col>
      <xdr:colOff>141292</xdr:colOff>
      <xdr:row>75</xdr:row>
      <xdr:rowOff>158924</xdr:rowOff>
    </xdr:from>
    <xdr:to>
      <xdr:col>31</xdr:col>
      <xdr:colOff>5735</xdr:colOff>
      <xdr:row>79</xdr:row>
      <xdr:rowOff>171008</xdr:rowOff>
    </xdr:to>
    <xdr:grpSp>
      <xdr:nvGrpSpPr>
        <xdr:cNvPr id="70" name="グループ化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GrpSpPr/>
      </xdr:nvGrpSpPr>
      <xdr:grpSpPr>
        <a:xfrm>
          <a:off x="21601117" y="23028449"/>
          <a:ext cx="1331293" cy="993159"/>
          <a:chOff x="14825271" y="2175541"/>
          <a:chExt cx="1096976" cy="943892"/>
        </a:xfrm>
      </xdr:grpSpPr>
      <xdr:sp macro="" textlink="">
        <xdr:nvSpPr>
          <xdr:cNvPr id="71" name="二等辺三角形 70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SpPr/>
        </xdr:nvSpPr>
        <xdr:spPr>
          <a:xfrm rot="10800000">
            <a:off x="14825271" y="2175541"/>
            <a:ext cx="1096976" cy="935028"/>
          </a:xfrm>
          <a:prstGeom prst="triangle">
            <a:avLst/>
          </a:prstGeom>
          <a:solidFill>
            <a:srgbClr val="D2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2" name="テキスト ボックス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SpPr txBox="1"/>
        </xdr:nvSpPr>
        <xdr:spPr>
          <a:xfrm>
            <a:off x="15167052" y="2175541"/>
            <a:ext cx="386604" cy="9438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１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32</xdr:col>
      <xdr:colOff>505928</xdr:colOff>
      <xdr:row>70</xdr:row>
      <xdr:rowOff>25269</xdr:rowOff>
    </xdr:from>
    <xdr:to>
      <xdr:col>34</xdr:col>
      <xdr:colOff>346908</xdr:colOff>
      <xdr:row>74</xdr:row>
      <xdr:rowOff>59309</xdr:rowOff>
    </xdr:to>
    <xdr:grpSp>
      <xdr:nvGrpSpPr>
        <xdr:cNvPr id="73" name="グループ化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pSpPr/>
      </xdr:nvGrpSpPr>
      <xdr:grpSpPr>
        <a:xfrm>
          <a:off x="24166028" y="21637494"/>
          <a:ext cx="1307830" cy="1053215"/>
          <a:chOff x="14646318" y="2175541"/>
          <a:chExt cx="1096976" cy="935028"/>
        </a:xfrm>
      </xdr:grpSpPr>
      <xdr:sp macro="" textlink="">
        <xdr:nvSpPr>
          <xdr:cNvPr id="74" name="二等辺三角形 73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/>
        </xdr:nvSpPr>
        <xdr:spPr>
          <a:xfrm rot="10800000">
            <a:off x="14646318" y="2175541"/>
            <a:ext cx="1096976" cy="935028"/>
          </a:xfrm>
          <a:prstGeom prst="triangle">
            <a:avLst/>
          </a:prstGeom>
          <a:solidFill>
            <a:srgbClr val="D2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5" name="テキスト ボックス 74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 txBox="1"/>
        </xdr:nvSpPr>
        <xdr:spPr>
          <a:xfrm>
            <a:off x="14988101" y="2175541"/>
            <a:ext cx="386604" cy="593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２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35</xdr:col>
      <xdr:colOff>213904</xdr:colOff>
      <xdr:row>58</xdr:row>
      <xdr:rowOff>8901</xdr:rowOff>
    </xdr:from>
    <xdr:to>
      <xdr:col>37</xdr:col>
      <xdr:colOff>96642</xdr:colOff>
      <xdr:row>62</xdr:row>
      <xdr:rowOff>25101</xdr:rowOff>
    </xdr:to>
    <xdr:grpSp>
      <xdr:nvGrpSpPr>
        <xdr:cNvPr id="76" name="グループ化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GrpSpPr/>
      </xdr:nvGrpSpPr>
      <xdr:grpSpPr>
        <a:xfrm>
          <a:off x="26074279" y="18592176"/>
          <a:ext cx="1349588" cy="978225"/>
          <a:chOff x="14360353" y="2548428"/>
          <a:chExt cx="1096976" cy="935028"/>
        </a:xfrm>
      </xdr:grpSpPr>
      <xdr:sp macro="" textlink="">
        <xdr:nvSpPr>
          <xdr:cNvPr id="77" name="二等辺三角形 76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SpPr/>
        </xdr:nvSpPr>
        <xdr:spPr>
          <a:xfrm rot="10800000">
            <a:off x="14360353" y="2548428"/>
            <a:ext cx="1096976" cy="935028"/>
          </a:xfrm>
          <a:prstGeom prst="triangle">
            <a:avLst/>
          </a:prstGeom>
          <a:solidFill>
            <a:srgbClr val="D2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8" name="テキスト ボックス 77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SpPr txBox="1"/>
        </xdr:nvSpPr>
        <xdr:spPr>
          <a:xfrm>
            <a:off x="14702134" y="2548428"/>
            <a:ext cx="386604" cy="911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３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36</xdr:col>
      <xdr:colOff>472723</xdr:colOff>
      <xdr:row>52</xdr:row>
      <xdr:rowOff>6211</xdr:rowOff>
    </xdr:from>
    <xdr:to>
      <xdr:col>38</xdr:col>
      <xdr:colOff>355460</xdr:colOff>
      <xdr:row>56</xdr:row>
      <xdr:rowOff>84849</xdr:rowOff>
    </xdr:to>
    <xdr:grpSp>
      <xdr:nvGrpSpPr>
        <xdr:cNvPr id="79" name="グループ化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GrpSpPr/>
      </xdr:nvGrpSpPr>
      <xdr:grpSpPr>
        <a:xfrm>
          <a:off x="27066523" y="17141686"/>
          <a:ext cx="1349587" cy="1040663"/>
          <a:chOff x="14672111" y="2152320"/>
          <a:chExt cx="1096976" cy="958249"/>
        </a:xfrm>
      </xdr:grpSpPr>
      <xdr:sp macro="" textlink="">
        <xdr:nvSpPr>
          <xdr:cNvPr id="80" name="二等辺三角形 79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SpPr/>
        </xdr:nvSpPr>
        <xdr:spPr>
          <a:xfrm rot="10800000">
            <a:off x="14672111" y="2175541"/>
            <a:ext cx="1096976" cy="935028"/>
          </a:xfrm>
          <a:prstGeom prst="triangle">
            <a:avLst/>
          </a:prstGeom>
          <a:solidFill>
            <a:srgbClr val="D2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1" name="テキスト ボックス 80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SpPr txBox="1"/>
        </xdr:nvSpPr>
        <xdr:spPr>
          <a:xfrm>
            <a:off x="14980750" y="2152320"/>
            <a:ext cx="386604" cy="593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４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27</xdr:col>
      <xdr:colOff>671156</xdr:colOff>
      <xdr:row>48</xdr:row>
      <xdr:rowOff>6946</xdr:rowOff>
    </xdr:from>
    <xdr:to>
      <xdr:col>29</xdr:col>
      <xdr:colOff>563043</xdr:colOff>
      <xdr:row>52</xdr:row>
      <xdr:rowOff>86457</xdr:rowOff>
    </xdr:to>
    <xdr:grpSp>
      <xdr:nvGrpSpPr>
        <xdr:cNvPr id="82" name="グループ化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pSpPr/>
      </xdr:nvGrpSpPr>
      <xdr:grpSpPr>
        <a:xfrm>
          <a:off x="20664131" y="16170871"/>
          <a:ext cx="1358737" cy="1051061"/>
          <a:chOff x="14542242" y="2175541"/>
          <a:chExt cx="1096976" cy="943596"/>
        </a:xfrm>
      </xdr:grpSpPr>
      <xdr:sp macro="" textlink="">
        <xdr:nvSpPr>
          <xdr:cNvPr id="83" name="二等辺三角形 82">
            <a:extLst>
              <a:ext uri="{FF2B5EF4-FFF2-40B4-BE49-F238E27FC236}">
                <a16:creationId xmlns:a16="http://schemas.microsoft.com/office/drawing/2014/main" id="{00000000-0008-0000-0100-000053000000}"/>
              </a:ext>
            </a:extLst>
          </xdr:cNvPr>
          <xdr:cNvSpPr/>
        </xdr:nvSpPr>
        <xdr:spPr>
          <a:xfrm rot="10800000">
            <a:off x="14542242" y="2175541"/>
            <a:ext cx="1096976" cy="935028"/>
          </a:xfrm>
          <a:prstGeom prst="triangle">
            <a:avLst/>
          </a:prstGeom>
          <a:solidFill>
            <a:srgbClr val="DDA30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4" name="テキスト ボックス 83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SpPr txBox="1"/>
        </xdr:nvSpPr>
        <xdr:spPr>
          <a:xfrm>
            <a:off x="14884024" y="2206761"/>
            <a:ext cx="386604" cy="912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２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31</xdr:col>
      <xdr:colOff>575892</xdr:colOff>
      <xdr:row>46</xdr:row>
      <xdr:rowOff>9541</xdr:rowOff>
    </xdr:from>
    <xdr:to>
      <xdr:col>33</xdr:col>
      <xdr:colOff>467777</xdr:colOff>
      <xdr:row>50</xdr:row>
      <xdr:rowOff>79260</xdr:rowOff>
    </xdr:to>
    <xdr:grpSp>
      <xdr:nvGrpSpPr>
        <xdr:cNvPr id="85" name="グループ化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pSpPr/>
      </xdr:nvGrpSpPr>
      <xdr:grpSpPr>
        <a:xfrm>
          <a:off x="23502567" y="15697216"/>
          <a:ext cx="1358735" cy="1022219"/>
          <a:chOff x="14447582" y="2175541"/>
          <a:chExt cx="1096976" cy="935028"/>
        </a:xfrm>
      </xdr:grpSpPr>
      <xdr:sp macro="" textlink="">
        <xdr:nvSpPr>
          <xdr:cNvPr id="86" name="二等辺三角形 85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SpPr/>
        </xdr:nvSpPr>
        <xdr:spPr>
          <a:xfrm rot="10800000">
            <a:off x="14447582" y="2175541"/>
            <a:ext cx="1096976" cy="935028"/>
          </a:xfrm>
          <a:prstGeom prst="triangle">
            <a:avLst/>
          </a:prstGeom>
          <a:solidFill>
            <a:srgbClr val="DDA30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7" name="テキスト ボックス 86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SpPr txBox="1"/>
        </xdr:nvSpPr>
        <xdr:spPr>
          <a:xfrm>
            <a:off x="14789363" y="2206761"/>
            <a:ext cx="386604" cy="593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３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37</xdr:col>
      <xdr:colOff>564872</xdr:colOff>
      <xdr:row>28</xdr:row>
      <xdr:rowOff>182214</xdr:rowOff>
    </xdr:from>
    <xdr:to>
      <xdr:col>39</xdr:col>
      <xdr:colOff>467072</xdr:colOff>
      <xdr:row>32</xdr:row>
      <xdr:rowOff>234094</xdr:rowOff>
    </xdr:to>
    <xdr:grpSp>
      <xdr:nvGrpSpPr>
        <xdr:cNvPr id="88" name="グループ化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pSpPr/>
      </xdr:nvGrpSpPr>
      <xdr:grpSpPr>
        <a:xfrm>
          <a:off x="27892097" y="11374089"/>
          <a:ext cx="1369050" cy="1032955"/>
          <a:chOff x="14447582" y="2175541"/>
          <a:chExt cx="1096976" cy="935028"/>
        </a:xfrm>
      </xdr:grpSpPr>
      <xdr:sp macro="" textlink="">
        <xdr:nvSpPr>
          <xdr:cNvPr id="89" name="二等辺三角形 88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SpPr/>
        </xdr:nvSpPr>
        <xdr:spPr>
          <a:xfrm rot="10800000">
            <a:off x="14447582" y="2175541"/>
            <a:ext cx="1096976" cy="935028"/>
          </a:xfrm>
          <a:prstGeom prst="triangle">
            <a:avLst/>
          </a:prstGeom>
          <a:solidFill>
            <a:srgbClr val="DDA30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0" name="テキスト ボックス 89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SpPr txBox="1"/>
        </xdr:nvSpPr>
        <xdr:spPr>
          <a:xfrm>
            <a:off x="14789363" y="2206761"/>
            <a:ext cx="386604" cy="593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５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39</xdr:col>
      <xdr:colOff>485843</xdr:colOff>
      <xdr:row>20</xdr:row>
      <xdr:rowOff>188863</xdr:rowOff>
    </xdr:from>
    <xdr:to>
      <xdr:col>41</xdr:col>
      <xdr:colOff>350286</xdr:colOff>
      <xdr:row>25</xdr:row>
      <xdr:rowOff>13654</xdr:rowOff>
    </xdr:to>
    <xdr:grpSp>
      <xdr:nvGrpSpPr>
        <xdr:cNvPr id="91" name="グループ化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pSpPr/>
      </xdr:nvGrpSpPr>
      <xdr:grpSpPr>
        <a:xfrm>
          <a:off x="29279918" y="9437638"/>
          <a:ext cx="1331293" cy="1034466"/>
          <a:chOff x="14447582" y="2175541"/>
          <a:chExt cx="1096976" cy="935028"/>
        </a:xfrm>
      </xdr:grpSpPr>
      <xdr:sp macro="" textlink="">
        <xdr:nvSpPr>
          <xdr:cNvPr id="92" name="二等辺三角形 91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SpPr/>
        </xdr:nvSpPr>
        <xdr:spPr>
          <a:xfrm rot="10800000">
            <a:off x="14447582" y="2175541"/>
            <a:ext cx="1096976" cy="935028"/>
          </a:xfrm>
          <a:prstGeom prst="triangle">
            <a:avLst/>
          </a:prstGeom>
          <a:solidFill>
            <a:srgbClr val="DDA30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3" name="テキスト ボックス 92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SpPr txBox="1"/>
        </xdr:nvSpPr>
        <xdr:spPr>
          <a:xfrm>
            <a:off x="14789363" y="2206761"/>
            <a:ext cx="386604" cy="593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６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24</xdr:col>
      <xdr:colOff>374838</xdr:colOff>
      <xdr:row>57</xdr:row>
      <xdr:rowOff>108079</xdr:rowOff>
    </xdr:from>
    <xdr:to>
      <xdr:col>37</xdr:col>
      <xdr:colOff>422854</xdr:colOff>
      <xdr:row>83</xdr:row>
      <xdr:rowOff>8913</xdr:rowOff>
    </xdr:to>
    <xdr:sp macro="" textlink="">
      <xdr:nvSpPr>
        <xdr:cNvPr id="97" name="フリーフォーム: 図形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/>
      </xdr:nvSpPr>
      <xdr:spPr>
        <a:xfrm>
          <a:off x="16257776" y="17840454"/>
          <a:ext cx="8922141" cy="6401647"/>
        </a:xfrm>
        <a:custGeom>
          <a:avLst/>
          <a:gdLst>
            <a:gd name="connsiteX0" fmla="*/ 0 w 5175250"/>
            <a:gd name="connsiteY0" fmla="*/ 5207000 h 5207000"/>
            <a:gd name="connsiteX1" fmla="*/ 2540000 w 5175250"/>
            <a:gd name="connsiteY1" fmla="*/ 4000500 h 5207000"/>
            <a:gd name="connsiteX2" fmla="*/ 4127500 w 5175250"/>
            <a:gd name="connsiteY2" fmla="*/ 1079500 h 5207000"/>
            <a:gd name="connsiteX3" fmla="*/ 5175250 w 5175250"/>
            <a:gd name="connsiteY3" fmla="*/ 0 h 5207000"/>
            <a:gd name="connsiteX0" fmla="*/ 0 w 8132536"/>
            <a:gd name="connsiteY0" fmla="*/ 5743804 h 5743804"/>
            <a:gd name="connsiteX1" fmla="*/ 5497286 w 8132536"/>
            <a:gd name="connsiteY1" fmla="*/ 4000500 h 5743804"/>
            <a:gd name="connsiteX2" fmla="*/ 7084786 w 8132536"/>
            <a:gd name="connsiteY2" fmla="*/ 1079500 h 5743804"/>
            <a:gd name="connsiteX3" fmla="*/ 8132536 w 8132536"/>
            <a:gd name="connsiteY3" fmla="*/ 0 h 5743804"/>
            <a:gd name="connsiteX0" fmla="*/ 0 w 8132536"/>
            <a:gd name="connsiteY0" fmla="*/ 5743804 h 5743804"/>
            <a:gd name="connsiteX1" fmla="*/ 2936162 w 8132536"/>
            <a:gd name="connsiteY1" fmla="*/ 5217734 h 5743804"/>
            <a:gd name="connsiteX2" fmla="*/ 5497286 w 8132536"/>
            <a:gd name="connsiteY2" fmla="*/ 4000500 h 5743804"/>
            <a:gd name="connsiteX3" fmla="*/ 7084786 w 8132536"/>
            <a:gd name="connsiteY3" fmla="*/ 1079500 h 5743804"/>
            <a:gd name="connsiteX4" fmla="*/ 8132536 w 8132536"/>
            <a:gd name="connsiteY4" fmla="*/ 0 h 5743804"/>
            <a:gd name="connsiteX0" fmla="*/ 0 w 8195906"/>
            <a:gd name="connsiteY0" fmla="*/ 5797485 h 5797485"/>
            <a:gd name="connsiteX1" fmla="*/ 2999532 w 8195906"/>
            <a:gd name="connsiteY1" fmla="*/ 5217734 h 5797485"/>
            <a:gd name="connsiteX2" fmla="*/ 5560656 w 8195906"/>
            <a:gd name="connsiteY2" fmla="*/ 4000500 h 5797485"/>
            <a:gd name="connsiteX3" fmla="*/ 7148156 w 8195906"/>
            <a:gd name="connsiteY3" fmla="*/ 1079500 h 5797485"/>
            <a:gd name="connsiteX4" fmla="*/ 8195906 w 8195906"/>
            <a:gd name="connsiteY4" fmla="*/ 0 h 5797485"/>
            <a:gd name="connsiteX0" fmla="*/ 0 w 8195906"/>
            <a:gd name="connsiteY0" fmla="*/ 5797485 h 5797485"/>
            <a:gd name="connsiteX1" fmla="*/ 2999532 w 8195906"/>
            <a:gd name="connsiteY1" fmla="*/ 5217734 h 5797485"/>
            <a:gd name="connsiteX2" fmla="*/ 5571217 w 8195906"/>
            <a:gd name="connsiteY2" fmla="*/ 3903876 h 5797485"/>
            <a:gd name="connsiteX3" fmla="*/ 7148156 w 8195906"/>
            <a:gd name="connsiteY3" fmla="*/ 1079500 h 5797485"/>
            <a:gd name="connsiteX4" fmla="*/ 8195906 w 8195906"/>
            <a:gd name="connsiteY4" fmla="*/ 0 h 5797485"/>
            <a:gd name="connsiteX0" fmla="*/ 0 w 7958022"/>
            <a:gd name="connsiteY0" fmla="*/ 5836214 h 5836214"/>
            <a:gd name="connsiteX1" fmla="*/ 2999532 w 7958022"/>
            <a:gd name="connsiteY1" fmla="*/ 5256463 h 5836214"/>
            <a:gd name="connsiteX2" fmla="*/ 5571217 w 7958022"/>
            <a:gd name="connsiteY2" fmla="*/ 3942605 h 5836214"/>
            <a:gd name="connsiteX3" fmla="*/ 7148156 w 7958022"/>
            <a:gd name="connsiteY3" fmla="*/ 1118229 h 5836214"/>
            <a:gd name="connsiteX4" fmla="*/ 7958022 w 7958022"/>
            <a:gd name="connsiteY4" fmla="*/ 0 h 5836214"/>
            <a:gd name="connsiteX0" fmla="*/ 0 w 7872384"/>
            <a:gd name="connsiteY0" fmla="*/ 5826532 h 5826532"/>
            <a:gd name="connsiteX1" fmla="*/ 2999532 w 7872384"/>
            <a:gd name="connsiteY1" fmla="*/ 5246781 h 5826532"/>
            <a:gd name="connsiteX2" fmla="*/ 5571217 w 7872384"/>
            <a:gd name="connsiteY2" fmla="*/ 3932923 h 5826532"/>
            <a:gd name="connsiteX3" fmla="*/ 7148156 w 7872384"/>
            <a:gd name="connsiteY3" fmla="*/ 1108547 h 5826532"/>
            <a:gd name="connsiteX4" fmla="*/ 7872384 w 7872384"/>
            <a:gd name="connsiteY4" fmla="*/ 0 h 5826532"/>
            <a:gd name="connsiteX0" fmla="*/ 0 w 7872384"/>
            <a:gd name="connsiteY0" fmla="*/ 5826532 h 5826532"/>
            <a:gd name="connsiteX1" fmla="*/ 2999532 w 7872384"/>
            <a:gd name="connsiteY1" fmla="*/ 5246781 h 5826532"/>
            <a:gd name="connsiteX2" fmla="*/ 5571217 w 7872384"/>
            <a:gd name="connsiteY2" fmla="*/ 3932923 h 5826532"/>
            <a:gd name="connsiteX3" fmla="*/ 7148156 w 7872384"/>
            <a:gd name="connsiteY3" fmla="*/ 1108547 h 5826532"/>
            <a:gd name="connsiteX4" fmla="*/ 7872384 w 7872384"/>
            <a:gd name="connsiteY4" fmla="*/ 0 h 5826532"/>
            <a:gd name="connsiteX0" fmla="*/ 0 w 7872384"/>
            <a:gd name="connsiteY0" fmla="*/ 5826532 h 5826532"/>
            <a:gd name="connsiteX1" fmla="*/ 2999532 w 7872384"/>
            <a:gd name="connsiteY1" fmla="*/ 5246781 h 5826532"/>
            <a:gd name="connsiteX2" fmla="*/ 5571217 w 7872384"/>
            <a:gd name="connsiteY2" fmla="*/ 3932923 h 5826532"/>
            <a:gd name="connsiteX3" fmla="*/ 7148156 w 7872384"/>
            <a:gd name="connsiteY3" fmla="*/ 1108547 h 5826532"/>
            <a:gd name="connsiteX4" fmla="*/ 7872384 w 7872384"/>
            <a:gd name="connsiteY4" fmla="*/ 0 h 5826532"/>
            <a:gd name="connsiteX0" fmla="*/ 0 w 7872384"/>
            <a:gd name="connsiteY0" fmla="*/ 5826532 h 5826532"/>
            <a:gd name="connsiteX1" fmla="*/ 2999532 w 7872384"/>
            <a:gd name="connsiteY1" fmla="*/ 5246781 h 5826532"/>
            <a:gd name="connsiteX2" fmla="*/ 5571217 w 7872384"/>
            <a:gd name="connsiteY2" fmla="*/ 3932923 h 5826532"/>
            <a:gd name="connsiteX3" fmla="*/ 7148156 w 7872384"/>
            <a:gd name="connsiteY3" fmla="*/ 1108547 h 5826532"/>
            <a:gd name="connsiteX4" fmla="*/ 7872384 w 7872384"/>
            <a:gd name="connsiteY4" fmla="*/ 0 h 5826532"/>
            <a:gd name="connsiteX0" fmla="*/ 0 w 7872384"/>
            <a:gd name="connsiteY0" fmla="*/ 5826532 h 5826532"/>
            <a:gd name="connsiteX1" fmla="*/ 2999532 w 7872384"/>
            <a:gd name="connsiteY1" fmla="*/ 5246781 h 5826532"/>
            <a:gd name="connsiteX2" fmla="*/ 5571217 w 7872384"/>
            <a:gd name="connsiteY2" fmla="*/ 3932923 h 5826532"/>
            <a:gd name="connsiteX3" fmla="*/ 7196339 w 7872384"/>
            <a:gd name="connsiteY3" fmla="*/ 1159190 h 5826532"/>
            <a:gd name="connsiteX4" fmla="*/ 7872384 w 7872384"/>
            <a:gd name="connsiteY4" fmla="*/ 0 h 58265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872384" h="5826532">
              <a:moveTo>
                <a:pt x="0" y="5826532"/>
              </a:moveTo>
              <a:cubicBezTo>
                <a:pt x="596738" y="5665491"/>
                <a:pt x="2083318" y="5537332"/>
                <a:pt x="2999532" y="5246781"/>
              </a:cubicBezTo>
              <a:cubicBezTo>
                <a:pt x="3915746" y="4956230"/>
                <a:pt x="4871749" y="4614188"/>
                <a:pt x="5571217" y="3932923"/>
              </a:cubicBezTo>
              <a:cubicBezTo>
                <a:pt x="6270685" y="3251658"/>
                <a:pt x="6758891" y="1809836"/>
                <a:pt x="7196339" y="1159190"/>
              </a:cubicBezTo>
              <a:cubicBezTo>
                <a:pt x="7633787" y="508544"/>
                <a:pt x="7693350" y="212883"/>
                <a:pt x="7872384" y="0"/>
              </a:cubicBezTo>
            </a:path>
          </a:pathLst>
        </a:custGeom>
        <a:noFill/>
        <a:ln w="76200">
          <a:prstDash val="sysDot"/>
          <a:headEnd type="oval"/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594163</xdr:colOff>
      <xdr:row>25</xdr:row>
      <xdr:rowOff>180250</xdr:rowOff>
    </xdr:from>
    <xdr:to>
      <xdr:col>40</xdr:col>
      <xdr:colOff>376050</xdr:colOff>
      <xdr:row>52</xdr:row>
      <xdr:rowOff>1209</xdr:rowOff>
    </xdr:to>
    <xdr:sp macro="" textlink="">
      <xdr:nvSpPr>
        <xdr:cNvPr id="98" name="フリーフォーム: 図形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/>
      </xdr:nvSpPr>
      <xdr:spPr>
        <a:xfrm>
          <a:off x="15562020" y="3854179"/>
          <a:ext cx="7946173" cy="6434030"/>
        </a:xfrm>
        <a:custGeom>
          <a:avLst/>
          <a:gdLst>
            <a:gd name="connsiteX0" fmla="*/ 3714750 w 3714750"/>
            <a:gd name="connsiteY0" fmla="*/ 0 h 4032250"/>
            <a:gd name="connsiteX1" fmla="*/ 1778000 w 3714750"/>
            <a:gd name="connsiteY1" fmla="*/ 1968500 h 4032250"/>
            <a:gd name="connsiteX2" fmla="*/ 0 w 3714750"/>
            <a:gd name="connsiteY2" fmla="*/ 4032250 h 4032250"/>
            <a:gd name="connsiteX0" fmla="*/ 6490259 w 6490259"/>
            <a:gd name="connsiteY0" fmla="*/ 0 h 4452276"/>
            <a:gd name="connsiteX1" fmla="*/ 4553509 w 6490259"/>
            <a:gd name="connsiteY1" fmla="*/ 1968500 h 4452276"/>
            <a:gd name="connsiteX2" fmla="*/ 0 w 6490259"/>
            <a:gd name="connsiteY2" fmla="*/ 4452276 h 4452276"/>
            <a:gd name="connsiteX0" fmla="*/ 6490259 w 6490259"/>
            <a:gd name="connsiteY0" fmla="*/ 0 h 4452276"/>
            <a:gd name="connsiteX1" fmla="*/ 4553509 w 6490259"/>
            <a:gd name="connsiteY1" fmla="*/ 1968500 h 4452276"/>
            <a:gd name="connsiteX2" fmla="*/ 2775509 w 6490259"/>
            <a:gd name="connsiteY2" fmla="*/ 3927244 h 4452276"/>
            <a:gd name="connsiteX3" fmla="*/ 0 w 6490259"/>
            <a:gd name="connsiteY3" fmla="*/ 4452276 h 4452276"/>
            <a:gd name="connsiteX0" fmla="*/ 6490259 w 6490259"/>
            <a:gd name="connsiteY0" fmla="*/ 0 h 4452276"/>
            <a:gd name="connsiteX1" fmla="*/ 4607151 w 6490259"/>
            <a:gd name="connsiteY1" fmla="*/ 2031325 h 4452276"/>
            <a:gd name="connsiteX2" fmla="*/ 2775509 w 6490259"/>
            <a:gd name="connsiteY2" fmla="*/ 3927244 h 4452276"/>
            <a:gd name="connsiteX3" fmla="*/ 0 w 6490259"/>
            <a:gd name="connsiteY3" fmla="*/ 4452276 h 4452276"/>
            <a:gd name="connsiteX0" fmla="*/ 6490259 w 6490259"/>
            <a:gd name="connsiteY0" fmla="*/ 0 h 4452276"/>
            <a:gd name="connsiteX1" fmla="*/ 4607151 w 6490259"/>
            <a:gd name="connsiteY1" fmla="*/ 2031325 h 4452276"/>
            <a:gd name="connsiteX2" fmla="*/ 2775509 w 6490259"/>
            <a:gd name="connsiteY2" fmla="*/ 3927244 h 4452276"/>
            <a:gd name="connsiteX3" fmla="*/ 0 w 6490259"/>
            <a:gd name="connsiteY3" fmla="*/ 4452276 h 4452276"/>
            <a:gd name="connsiteX0" fmla="*/ 6490259 w 6490259"/>
            <a:gd name="connsiteY0" fmla="*/ 0 h 4452276"/>
            <a:gd name="connsiteX1" fmla="*/ 4607151 w 6490259"/>
            <a:gd name="connsiteY1" fmla="*/ 2031325 h 4452276"/>
            <a:gd name="connsiteX2" fmla="*/ 2775509 w 6490259"/>
            <a:gd name="connsiteY2" fmla="*/ 3927244 h 4452276"/>
            <a:gd name="connsiteX3" fmla="*/ 0 w 6490259"/>
            <a:gd name="connsiteY3" fmla="*/ 4452276 h 4452276"/>
            <a:gd name="connsiteX0" fmla="*/ 6490259 w 6490259"/>
            <a:gd name="connsiteY0" fmla="*/ 0 h 4452276"/>
            <a:gd name="connsiteX1" fmla="*/ 4607151 w 6490259"/>
            <a:gd name="connsiteY1" fmla="*/ 2031325 h 4452276"/>
            <a:gd name="connsiteX2" fmla="*/ 2775509 w 6490259"/>
            <a:gd name="connsiteY2" fmla="*/ 3927244 h 4452276"/>
            <a:gd name="connsiteX3" fmla="*/ 0 w 6490259"/>
            <a:gd name="connsiteY3" fmla="*/ 4452276 h 4452276"/>
            <a:gd name="connsiteX0" fmla="*/ 6490259 w 6490259"/>
            <a:gd name="connsiteY0" fmla="*/ 0 h 4452276"/>
            <a:gd name="connsiteX1" fmla="*/ 4607151 w 6490259"/>
            <a:gd name="connsiteY1" fmla="*/ 2031325 h 4452276"/>
            <a:gd name="connsiteX2" fmla="*/ 2775509 w 6490259"/>
            <a:gd name="connsiteY2" fmla="*/ 3927244 h 4452276"/>
            <a:gd name="connsiteX3" fmla="*/ 0 w 6490259"/>
            <a:gd name="connsiteY3" fmla="*/ 4452276 h 4452276"/>
            <a:gd name="connsiteX0" fmla="*/ 6490259 w 6490259"/>
            <a:gd name="connsiteY0" fmla="*/ 0 h 4452276"/>
            <a:gd name="connsiteX1" fmla="*/ 4607151 w 6490259"/>
            <a:gd name="connsiteY1" fmla="*/ 2031325 h 4452276"/>
            <a:gd name="connsiteX2" fmla="*/ 2775509 w 6490259"/>
            <a:gd name="connsiteY2" fmla="*/ 3927244 h 4452276"/>
            <a:gd name="connsiteX3" fmla="*/ 0 w 6490259"/>
            <a:gd name="connsiteY3" fmla="*/ 4452276 h 4452276"/>
            <a:gd name="connsiteX0" fmla="*/ 7032147 w 7032147"/>
            <a:gd name="connsiteY0" fmla="*/ 0 h 5770233"/>
            <a:gd name="connsiteX1" fmla="*/ 4607151 w 7032147"/>
            <a:gd name="connsiteY1" fmla="*/ 3349282 h 5770233"/>
            <a:gd name="connsiteX2" fmla="*/ 2775509 w 7032147"/>
            <a:gd name="connsiteY2" fmla="*/ 5245201 h 5770233"/>
            <a:gd name="connsiteX3" fmla="*/ 0 w 7032147"/>
            <a:gd name="connsiteY3" fmla="*/ 5770233 h 5770233"/>
            <a:gd name="connsiteX0" fmla="*/ 7032147 w 7032147"/>
            <a:gd name="connsiteY0" fmla="*/ 0 h 5770233"/>
            <a:gd name="connsiteX1" fmla="*/ 4607151 w 7032147"/>
            <a:gd name="connsiteY1" fmla="*/ 3349282 h 5770233"/>
            <a:gd name="connsiteX2" fmla="*/ 2775509 w 7032147"/>
            <a:gd name="connsiteY2" fmla="*/ 5245201 h 5770233"/>
            <a:gd name="connsiteX3" fmla="*/ 0 w 7032147"/>
            <a:gd name="connsiteY3" fmla="*/ 5770233 h 57702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032147" h="5770233">
              <a:moveTo>
                <a:pt x="7032147" y="0"/>
              </a:moveTo>
              <a:cubicBezTo>
                <a:pt x="6517837" y="733652"/>
                <a:pt x="5316591" y="2475082"/>
                <a:pt x="4607151" y="3349282"/>
              </a:cubicBezTo>
              <a:cubicBezTo>
                <a:pt x="3897711" y="4223482"/>
                <a:pt x="3480786" y="4762130"/>
                <a:pt x="2775509" y="5245201"/>
              </a:cubicBezTo>
              <a:cubicBezTo>
                <a:pt x="2082152" y="5715706"/>
                <a:pt x="463360" y="5754260"/>
                <a:pt x="0" y="5770233"/>
              </a:cubicBezTo>
            </a:path>
          </a:pathLst>
        </a:custGeom>
        <a:noFill/>
        <a:ln w="76200">
          <a:prstDash val="sysDot"/>
          <a:headEnd type="arrow"/>
          <a:tailEnd type="oval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31443</xdr:colOff>
      <xdr:row>18</xdr:row>
      <xdr:rowOff>80991</xdr:rowOff>
    </xdr:from>
    <xdr:to>
      <xdr:col>28</xdr:col>
      <xdr:colOff>335798</xdr:colOff>
      <xdr:row>84</xdr:row>
      <xdr:rowOff>108531</xdr:rowOff>
    </xdr:to>
    <xdr:sp macro="" textlink="">
      <xdr:nvSpPr>
        <xdr:cNvPr id="99" name="フリーフォーム: 図形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/>
      </xdr:nvSpPr>
      <xdr:spPr>
        <a:xfrm>
          <a:off x="6246506" y="1985991"/>
          <a:ext cx="9281667" cy="15743790"/>
        </a:xfrm>
        <a:custGeom>
          <a:avLst/>
          <a:gdLst>
            <a:gd name="connsiteX0" fmla="*/ 5177565 w 5177565"/>
            <a:gd name="connsiteY0" fmla="*/ 0 h 14386416"/>
            <a:gd name="connsiteX1" fmla="*/ 3240815 w 5177565"/>
            <a:gd name="connsiteY1" fmla="*/ 4635500 h 14386416"/>
            <a:gd name="connsiteX2" fmla="*/ 2193065 w 5177565"/>
            <a:gd name="connsiteY2" fmla="*/ 7334250 h 14386416"/>
            <a:gd name="connsiteX3" fmla="*/ 351565 w 5177565"/>
            <a:gd name="connsiteY3" fmla="*/ 13239750 h 14386416"/>
            <a:gd name="connsiteX4" fmla="*/ 2315 w 5177565"/>
            <a:gd name="connsiteY4" fmla="*/ 14382750 h 14386416"/>
            <a:gd name="connsiteX0" fmla="*/ 6127809 w 6127809"/>
            <a:gd name="connsiteY0" fmla="*/ 0 h 15081574"/>
            <a:gd name="connsiteX1" fmla="*/ 4191059 w 6127809"/>
            <a:gd name="connsiteY1" fmla="*/ 4635500 h 15081574"/>
            <a:gd name="connsiteX2" fmla="*/ 3143309 w 6127809"/>
            <a:gd name="connsiteY2" fmla="*/ 7334250 h 15081574"/>
            <a:gd name="connsiteX3" fmla="*/ 1301809 w 6127809"/>
            <a:gd name="connsiteY3" fmla="*/ 13239750 h 15081574"/>
            <a:gd name="connsiteX4" fmla="*/ 59 w 6127809"/>
            <a:gd name="connsiteY4" fmla="*/ 15081250 h 15081574"/>
            <a:gd name="connsiteX0" fmla="*/ 8674476 w 8674476"/>
            <a:gd name="connsiteY0" fmla="*/ 0 h 15776268"/>
            <a:gd name="connsiteX1" fmla="*/ 6737726 w 8674476"/>
            <a:gd name="connsiteY1" fmla="*/ 4635500 h 15776268"/>
            <a:gd name="connsiteX2" fmla="*/ 5689976 w 8674476"/>
            <a:gd name="connsiteY2" fmla="*/ 7334250 h 15776268"/>
            <a:gd name="connsiteX3" fmla="*/ 3848476 w 8674476"/>
            <a:gd name="connsiteY3" fmla="*/ 13239750 h 15776268"/>
            <a:gd name="connsiteX4" fmla="*/ 16 w 8674476"/>
            <a:gd name="connsiteY4" fmla="*/ 15776105 h 15776268"/>
            <a:gd name="connsiteX0" fmla="*/ 8674460 w 8674460"/>
            <a:gd name="connsiteY0" fmla="*/ 0 h 15776104"/>
            <a:gd name="connsiteX1" fmla="*/ 6737710 w 8674460"/>
            <a:gd name="connsiteY1" fmla="*/ 4635500 h 15776104"/>
            <a:gd name="connsiteX2" fmla="*/ 5689960 w 8674460"/>
            <a:gd name="connsiteY2" fmla="*/ 7334250 h 15776104"/>
            <a:gd name="connsiteX3" fmla="*/ 3848460 w 8674460"/>
            <a:gd name="connsiteY3" fmla="*/ 13239750 h 15776104"/>
            <a:gd name="connsiteX4" fmla="*/ 2219319 w 8674460"/>
            <a:gd name="connsiteY4" fmla="*/ 15153628 h 15776104"/>
            <a:gd name="connsiteX5" fmla="*/ 0 w 8674460"/>
            <a:gd name="connsiteY5" fmla="*/ 15776105 h 15776104"/>
            <a:gd name="connsiteX0" fmla="*/ 8674460 w 8674460"/>
            <a:gd name="connsiteY0" fmla="*/ 0 h 15776105"/>
            <a:gd name="connsiteX1" fmla="*/ 6737710 w 8674460"/>
            <a:gd name="connsiteY1" fmla="*/ 4635500 h 15776105"/>
            <a:gd name="connsiteX2" fmla="*/ 5689960 w 8674460"/>
            <a:gd name="connsiteY2" fmla="*/ 7334250 h 15776105"/>
            <a:gd name="connsiteX3" fmla="*/ 3883227 w 8674460"/>
            <a:gd name="connsiteY3" fmla="*/ 13178949 h 15776105"/>
            <a:gd name="connsiteX4" fmla="*/ 2219319 w 8674460"/>
            <a:gd name="connsiteY4" fmla="*/ 15153628 h 15776105"/>
            <a:gd name="connsiteX5" fmla="*/ 0 w 8674460"/>
            <a:gd name="connsiteY5" fmla="*/ 15776105 h 15776105"/>
            <a:gd name="connsiteX0" fmla="*/ 8674460 w 8674460"/>
            <a:gd name="connsiteY0" fmla="*/ 0 h 15776105"/>
            <a:gd name="connsiteX1" fmla="*/ 6737710 w 8674460"/>
            <a:gd name="connsiteY1" fmla="*/ 4635500 h 15776105"/>
            <a:gd name="connsiteX2" fmla="*/ 5629117 w 8674460"/>
            <a:gd name="connsiteY2" fmla="*/ 7368993 h 15776105"/>
            <a:gd name="connsiteX3" fmla="*/ 3883227 w 8674460"/>
            <a:gd name="connsiteY3" fmla="*/ 13178949 h 15776105"/>
            <a:gd name="connsiteX4" fmla="*/ 2219319 w 8674460"/>
            <a:gd name="connsiteY4" fmla="*/ 15153628 h 15776105"/>
            <a:gd name="connsiteX5" fmla="*/ 0 w 8674460"/>
            <a:gd name="connsiteY5" fmla="*/ 15776105 h 15776105"/>
            <a:gd name="connsiteX0" fmla="*/ 8674460 w 8674460"/>
            <a:gd name="connsiteY0" fmla="*/ 0 h 15776105"/>
            <a:gd name="connsiteX1" fmla="*/ 6737710 w 8674460"/>
            <a:gd name="connsiteY1" fmla="*/ 4635500 h 15776105"/>
            <a:gd name="connsiteX2" fmla="*/ 5791573 w 8674460"/>
            <a:gd name="connsiteY2" fmla="*/ 7330727 h 15776105"/>
            <a:gd name="connsiteX3" fmla="*/ 3883227 w 8674460"/>
            <a:gd name="connsiteY3" fmla="*/ 13178949 h 15776105"/>
            <a:gd name="connsiteX4" fmla="*/ 2219319 w 8674460"/>
            <a:gd name="connsiteY4" fmla="*/ 15153628 h 15776105"/>
            <a:gd name="connsiteX5" fmla="*/ 0 w 8674460"/>
            <a:gd name="connsiteY5" fmla="*/ 15776105 h 15776105"/>
            <a:gd name="connsiteX0" fmla="*/ 8234873 w 8234873"/>
            <a:gd name="connsiteY0" fmla="*/ 0 h 14781203"/>
            <a:gd name="connsiteX1" fmla="*/ 6737710 w 8234873"/>
            <a:gd name="connsiteY1" fmla="*/ 3640598 h 14781203"/>
            <a:gd name="connsiteX2" fmla="*/ 5791573 w 8234873"/>
            <a:gd name="connsiteY2" fmla="*/ 6335825 h 14781203"/>
            <a:gd name="connsiteX3" fmla="*/ 3883227 w 8234873"/>
            <a:gd name="connsiteY3" fmla="*/ 12184047 h 14781203"/>
            <a:gd name="connsiteX4" fmla="*/ 2219319 w 8234873"/>
            <a:gd name="connsiteY4" fmla="*/ 14158726 h 14781203"/>
            <a:gd name="connsiteX5" fmla="*/ 0 w 8234873"/>
            <a:gd name="connsiteY5" fmla="*/ 14781203 h 14781203"/>
            <a:gd name="connsiteX0" fmla="*/ 8211884 w 8211884"/>
            <a:gd name="connsiteY0" fmla="*/ 0 h 14717707"/>
            <a:gd name="connsiteX1" fmla="*/ 6714721 w 8211884"/>
            <a:gd name="connsiteY1" fmla="*/ 3640598 h 14717707"/>
            <a:gd name="connsiteX2" fmla="*/ 5768584 w 8211884"/>
            <a:gd name="connsiteY2" fmla="*/ 6335825 h 14717707"/>
            <a:gd name="connsiteX3" fmla="*/ 3860238 w 8211884"/>
            <a:gd name="connsiteY3" fmla="*/ 12184047 h 14717707"/>
            <a:gd name="connsiteX4" fmla="*/ 2196330 w 8211884"/>
            <a:gd name="connsiteY4" fmla="*/ 14158726 h 14717707"/>
            <a:gd name="connsiteX5" fmla="*/ 0 w 8211884"/>
            <a:gd name="connsiteY5" fmla="*/ 14717707 h 14717707"/>
            <a:gd name="connsiteX0" fmla="*/ 8218974 w 8218974"/>
            <a:gd name="connsiteY0" fmla="*/ 0 h 14904293"/>
            <a:gd name="connsiteX1" fmla="*/ 6721811 w 8218974"/>
            <a:gd name="connsiteY1" fmla="*/ 3640598 h 14904293"/>
            <a:gd name="connsiteX2" fmla="*/ 5775674 w 8218974"/>
            <a:gd name="connsiteY2" fmla="*/ 6335825 h 14904293"/>
            <a:gd name="connsiteX3" fmla="*/ 3867328 w 8218974"/>
            <a:gd name="connsiteY3" fmla="*/ 12184047 h 14904293"/>
            <a:gd name="connsiteX4" fmla="*/ 2203420 w 8218974"/>
            <a:gd name="connsiteY4" fmla="*/ 14158726 h 14904293"/>
            <a:gd name="connsiteX5" fmla="*/ 0 w 8218974"/>
            <a:gd name="connsiteY5" fmla="*/ 14904293 h 14904293"/>
            <a:gd name="connsiteX0" fmla="*/ 8218974 w 8218974"/>
            <a:gd name="connsiteY0" fmla="*/ 0 h 14904293"/>
            <a:gd name="connsiteX1" fmla="*/ 6721811 w 8218974"/>
            <a:gd name="connsiteY1" fmla="*/ 3640598 h 14904293"/>
            <a:gd name="connsiteX2" fmla="*/ 5775674 w 8218974"/>
            <a:gd name="connsiteY2" fmla="*/ 6335825 h 14904293"/>
            <a:gd name="connsiteX3" fmla="*/ 3867328 w 8218974"/>
            <a:gd name="connsiteY3" fmla="*/ 12184047 h 14904293"/>
            <a:gd name="connsiteX4" fmla="*/ 1677616 w 8218974"/>
            <a:gd name="connsiteY4" fmla="*/ 14270677 h 14904293"/>
            <a:gd name="connsiteX5" fmla="*/ 0 w 8218974"/>
            <a:gd name="connsiteY5" fmla="*/ 14904293 h 14904293"/>
            <a:gd name="connsiteX0" fmla="*/ 8218974 w 8218974"/>
            <a:gd name="connsiteY0" fmla="*/ 0 h 14904293"/>
            <a:gd name="connsiteX1" fmla="*/ 6721811 w 8218974"/>
            <a:gd name="connsiteY1" fmla="*/ 3640598 h 14904293"/>
            <a:gd name="connsiteX2" fmla="*/ 5775674 w 8218974"/>
            <a:gd name="connsiteY2" fmla="*/ 6335825 h 14904293"/>
            <a:gd name="connsiteX3" fmla="*/ 3867328 w 8218974"/>
            <a:gd name="connsiteY3" fmla="*/ 12184047 h 14904293"/>
            <a:gd name="connsiteX4" fmla="*/ 1667100 w 8218974"/>
            <a:gd name="connsiteY4" fmla="*/ 14416215 h 14904293"/>
            <a:gd name="connsiteX5" fmla="*/ 0 w 8218974"/>
            <a:gd name="connsiteY5" fmla="*/ 14904293 h 14904293"/>
            <a:gd name="connsiteX0" fmla="*/ 8218974 w 8218974"/>
            <a:gd name="connsiteY0" fmla="*/ 0 h 14904293"/>
            <a:gd name="connsiteX1" fmla="*/ 6721811 w 8218974"/>
            <a:gd name="connsiteY1" fmla="*/ 3640598 h 14904293"/>
            <a:gd name="connsiteX2" fmla="*/ 5775674 w 8218974"/>
            <a:gd name="connsiteY2" fmla="*/ 6335825 h 14904293"/>
            <a:gd name="connsiteX3" fmla="*/ 3867328 w 8218974"/>
            <a:gd name="connsiteY3" fmla="*/ 12184047 h 14904293"/>
            <a:gd name="connsiteX4" fmla="*/ 1667100 w 8218974"/>
            <a:gd name="connsiteY4" fmla="*/ 14416215 h 14904293"/>
            <a:gd name="connsiteX5" fmla="*/ 0 w 8218974"/>
            <a:gd name="connsiteY5" fmla="*/ 14904293 h 14904293"/>
            <a:gd name="connsiteX0" fmla="*/ 8218974 w 8218974"/>
            <a:gd name="connsiteY0" fmla="*/ 0 h 14904293"/>
            <a:gd name="connsiteX1" fmla="*/ 6721811 w 8218974"/>
            <a:gd name="connsiteY1" fmla="*/ 3640598 h 14904293"/>
            <a:gd name="connsiteX2" fmla="*/ 5775674 w 8218974"/>
            <a:gd name="connsiteY2" fmla="*/ 6335825 h 14904293"/>
            <a:gd name="connsiteX3" fmla="*/ 3867328 w 8218974"/>
            <a:gd name="connsiteY3" fmla="*/ 12184047 h 14904293"/>
            <a:gd name="connsiteX4" fmla="*/ 1677617 w 8218974"/>
            <a:gd name="connsiteY4" fmla="*/ 14326653 h 14904293"/>
            <a:gd name="connsiteX5" fmla="*/ 0 w 8218974"/>
            <a:gd name="connsiteY5" fmla="*/ 14904293 h 14904293"/>
            <a:gd name="connsiteX0" fmla="*/ 8197941 w 8197941"/>
            <a:gd name="connsiteY0" fmla="*/ 0 h 14803536"/>
            <a:gd name="connsiteX1" fmla="*/ 6700778 w 8197941"/>
            <a:gd name="connsiteY1" fmla="*/ 3640598 h 14803536"/>
            <a:gd name="connsiteX2" fmla="*/ 5754641 w 8197941"/>
            <a:gd name="connsiteY2" fmla="*/ 6335825 h 14803536"/>
            <a:gd name="connsiteX3" fmla="*/ 3846295 w 8197941"/>
            <a:gd name="connsiteY3" fmla="*/ 12184047 h 14803536"/>
            <a:gd name="connsiteX4" fmla="*/ 1656584 w 8197941"/>
            <a:gd name="connsiteY4" fmla="*/ 14326653 h 14803536"/>
            <a:gd name="connsiteX5" fmla="*/ 0 w 8197941"/>
            <a:gd name="connsiteY5" fmla="*/ 14803536 h 14803536"/>
            <a:gd name="connsiteX0" fmla="*/ 8197941 w 8197941"/>
            <a:gd name="connsiteY0" fmla="*/ 0 h 14803536"/>
            <a:gd name="connsiteX1" fmla="*/ 6700778 w 8197941"/>
            <a:gd name="connsiteY1" fmla="*/ 3640598 h 14803536"/>
            <a:gd name="connsiteX2" fmla="*/ 5754641 w 8197941"/>
            <a:gd name="connsiteY2" fmla="*/ 6335825 h 14803536"/>
            <a:gd name="connsiteX3" fmla="*/ 3846295 w 8197941"/>
            <a:gd name="connsiteY3" fmla="*/ 12184047 h 14803536"/>
            <a:gd name="connsiteX4" fmla="*/ 1656584 w 8197941"/>
            <a:gd name="connsiteY4" fmla="*/ 14326653 h 14803536"/>
            <a:gd name="connsiteX5" fmla="*/ 0 w 8197941"/>
            <a:gd name="connsiteY5" fmla="*/ 14803536 h 148035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8197941" h="14803536">
              <a:moveTo>
                <a:pt x="8197941" y="0"/>
              </a:moveTo>
              <a:cubicBezTo>
                <a:pt x="7478274" y="1706562"/>
                <a:pt x="7107995" y="2584627"/>
                <a:pt x="6700778" y="3640598"/>
              </a:cubicBezTo>
              <a:cubicBezTo>
                <a:pt x="6293561" y="4696569"/>
                <a:pt x="6230388" y="4911917"/>
                <a:pt x="5754641" y="6335825"/>
              </a:cubicBezTo>
              <a:cubicBezTo>
                <a:pt x="5278894" y="7759733"/>
                <a:pt x="4529304" y="10852242"/>
                <a:pt x="3846295" y="12184047"/>
              </a:cubicBezTo>
              <a:cubicBezTo>
                <a:pt x="3163286" y="13515852"/>
                <a:pt x="2297994" y="13903927"/>
                <a:pt x="1656584" y="14326653"/>
              </a:cubicBezTo>
              <a:cubicBezTo>
                <a:pt x="941561" y="14603841"/>
                <a:pt x="390919" y="14674700"/>
                <a:pt x="0" y="14803536"/>
              </a:cubicBezTo>
            </a:path>
          </a:pathLst>
        </a:custGeom>
        <a:noFill/>
        <a:ln w="76200">
          <a:prstDash val="sysDot"/>
          <a:headEnd type="arrow"/>
          <a:tailEnd type="oval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424164</xdr:colOff>
      <xdr:row>25</xdr:row>
      <xdr:rowOff>74839</xdr:rowOff>
    </xdr:from>
    <xdr:to>
      <xdr:col>43</xdr:col>
      <xdr:colOff>666750</xdr:colOff>
      <xdr:row>51</xdr:row>
      <xdr:rowOff>200998</xdr:rowOff>
    </xdr:to>
    <xdr:sp macro="" textlink="">
      <xdr:nvSpPr>
        <xdr:cNvPr id="106" name="フリーフォーム: 図形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/>
      </xdr:nvSpPr>
      <xdr:spPr>
        <a:xfrm>
          <a:off x="19442414" y="14235339"/>
          <a:ext cx="10720086" cy="6825409"/>
        </a:xfrm>
        <a:custGeom>
          <a:avLst/>
          <a:gdLst>
            <a:gd name="connsiteX0" fmla="*/ 1252538 w 1252538"/>
            <a:gd name="connsiteY0" fmla="*/ 776288 h 781050"/>
            <a:gd name="connsiteX1" fmla="*/ 0 w 1252538"/>
            <a:gd name="connsiteY1" fmla="*/ 781050 h 781050"/>
            <a:gd name="connsiteX2" fmla="*/ 485775 w 1252538"/>
            <a:gd name="connsiteY2" fmla="*/ 0 h 781050"/>
            <a:gd name="connsiteX3" fmla="*/ 1252538 w 1252538"/>
            <a:gd name="connsiteY3" fmla="*/ 776288 h 781050"/>
            <a:gd name="connsiteX0" fmla="*/ 1252538 w 1252538"/>
            <a:gd name="connsiteY0" fmla="*/ 1004888 h 1009650"/>
            <a:gd name="connsiteX1" fmla="*/ 0 w 1252538"/>
            <a:gd name="connsiteY1" fmla="*/ 1009650 h 1009650"/>
            <a:gd name="connsiteX2" fmla="*/ 4762 w 1252538"/>
            <a:gd name="connsiteY2" fmla="*/ 0 h 1009650"/>
            <a:gd name="connsiteX3" fmla="*/ 1252538 w 1252538"/>
            <a:gd name="connsiteY3" fmla="*/ 1004888 h 1009650"/>
            <a:gd name="connsiteX0" fmla="*/ 1252538 w 1254919"/>
            <a:gd name="connsiteY0" fmla="*/ 1028764 h 1033526"/>
            <a:gd name="connsiteX1" fmla="*/ 0 w 1254919"/>
            <a:gd name="connsiteY1" fmla="*/ 1033526 h 1033526"/>
            <a:gd name="connsiteX2" fmla="*/ 4762 w 1254919"/>
            <a:gd name="connsiteY2" fmla="*/ 23876 h 1033526"/>
            <a:gd name="connsiteX3" fmla="*/ 1254919 w 1254919"/>
            <a:gd name="connsiteY3" fmla="*/ 88170 h 1033526"/>
            <a:gd name="connsiteX4" fmla="*/ 1252538 w 1254919"/>
            <a:gd name="connsiteY4" fmla="*/ 1028764 h 1033526"/>
            <a:gd name="connsiteX0" fmla="*/ 1252538 w 1254919"/>
            <a:gd name="connsiteY0" fmla="*/ 1083367 h 1088129"/>
            <a:gd name="connsiteX1" fmla="*/ 0 w 1254919"/>
            <a:gd name="connsiteY1" fmla="*/ 1088129 h 1088129"/>
            <a:gd name="connsiteX2" fmla="*/ 4762 w 1254919"/>
            <a:gd name="connsiteY2" fmla="*/ 78479 h 1088129"/>
            <a:gd name="connsiteX3" fmla="*/ 1254919 w 1254919"/>
            <a:gd name="connsiteY3" fmla="*/ 142773 h 1088129"/>
            <a:gd name="connsiteX4" fmla="*/ 1252538 w 1254919"/>
            <a:gd name="connsiteY4" fmla="*/ 1083367 h 1088129"/>
            <a:gd name="connsiteX0" fmla="*/ 1252538 w 1254919"/>
            <a:gd name="connsiteY0" fmla="*/ 1083367 h 1088129"/>
            <a:gd name="connsiteX1" fmla="*/ 0 w 1254919"/>
            <a:gd name="connsiteY1" fmla="*/ 1088129 h 1088129"/>
            <a:gd name="connsiteX2" fmla="*/ 4762 w 1254919"/>
            <a:gd name="connsiteY2" fmla="*/ 78479 h 1088129"/>
            <a:gd name="connsiteX3" fmla="*/ 1254919 w 1254919"/>
            <a:gd name="connsiteY3" fmla="*/ 142773 h 1088129"/>
            <a:gd name="connsiteX4" fmla="*/ 1252538 w 1254919"/>
            <a:gd name="connsiteY4" fmla="*/ 1083367 h 1088129"/>
            <a:gd name="connsiteX0" fmla="*/ 1252538 w 1254919"/>
            <a:gd name="connsiteY0" fmla="*/ 1004920 h 1009682"/>
            <a:gd name="connsiteX1" fmla="*/ 0 w 1254919"/>
            <a:gd name="connsiteY1" fmla="*/ 1009682 h 1009682"/>
            <a:gd name="connsiteX2" fmla="*/ 4762 w 1254919"/>
            <a:gd name="connsiteY2" fmla="*/ 32 h 1009682"/>
            <a:gd name="connsiteX3" fmla="*/ 1254919 w 1254919"/>
            <a:gd name="connsiteY3" fmla="*/ 64326 h 1009682"/>
            <a:gd name="connsiteX4" fmla="*/ 1252538 w 1254919"/>
            <a:gd name="connsiteY4" fmla="*/ 1004920 h 1009682"/>
            <a:gd name="connsiteX0" fmla="*/ 1252538 w 1264444"/>
            <a:gd name="connsiteY0" fmla="*/ 1004888 h 1009650"/>
            <a:gd name="connsiteX1" fmla="*/ 0 w 1264444"/>
            <a:gd name="connsiteY1" fmla="*/ 1009650 h 1009650"/>
            <a:gd name="connsiteX2" fmla="*/ 4762 w 1264444"/>
            <a:gd name="connsiteY2" fmla="*/ 0 h 1009650"/>
            <a:gd name="connsiteX3" fmla="*/ 1264444 w 1264444"/>
            <a:gd name="connsiteY3" fmla="*/ 9525 h 1009650"/>
            <a:gd name="connsiteX4" fmla="*/ 1252538 w 1264444"/>
            <a:gd name="connsiteY4" fmla="*/ 1004888 h 1009650"/>
            <a:gd name="connsiteX0" fmla="*/ 1252538 w 1264444"/>
            <a:gd name="connsiteY0" fmla="*/ 1011478 h 1011478"/>
            <a:gd name="connsiteX1" fmla="*/ 0 w 1264444"/>
            <a:gd name="connsiteY1" fmla="*/ 1009650 h 1011478"/>
            <a:gd name="connsiteX2" fmla="*/ 4762 w 1264444"/>
            <a:gd name="connsiteY2" fmla="*/ 0 h 1011478"/>
            <a:gd name="connsiteX3" fmla="*/ 1264444 w 1264444"/>
            <a:gd name="connsiteY3" fmla="*/ 9525 h 1011478"/>
            <a:gd name="connsiteX4" fmla="*/ 1252538 w 1264444"/>
            <a:gd name="connsiteY4" fmla="*/ 1011478 h 1011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64444" h="1011478">
              <a:moveTo>
                <a:pt x="1252538" y="1011478"/>
              </a:moveTo>
              <a:lnTo>
                <a:pt x="0" y="1009650"/>
              </a:lnTo>
              <a:cubicBezTo>
                <a:pt x="1587" y="673100"/>
                <a:pt x="3175" y="336550"/>
                <a:pt x="4762" y="0"/>
              </a:cubicBezTo>
              <a:lnTo>
                <a:pt x="1264444" y="9525"/>
              </a:lnTo>
              <a:cubicBezTo>
                <a:pt x="1263650" y="323056"/>
                <a:pt x="1253332" y="697947"/>
                <a:pt x="1252538" y="1011478"/>
              </a:cubicBezTo>
              <a:close/>
            </a:path>
          </a:pathLst>
        </a:custGeom>
        <a:noFill/>
        <a:ln w="88900">
          <a:solidFill>
            <a:srgbClr val="D6A3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24</xdr:col>
      <xdr:colOff>391280</xdr:colOff>
      <xdr:row>15</xdr:row>
      <xdr:rowOff>218333</xdr:rowOff>
    </xdr:from>
    <xdr:to>
      <xdr:col>36</xdr:col>
      <xdr:colOff>248239</xdr:colOff>
      <xdr:row>16</xdr:row>
      <xdr:rowOff>185453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 rot="20340000">
          <a:off x="16274218" y="7600208"/>
          <a:ext cx="8048459" cy="205245"/>
        </a:xfrm>
        <a:prstGeom prst="rect">
          <a:avLst/>
        </a:prstGeom>
        <a:solidFill>
          <a:srgbClr val="7800A2">
            <a:alpha val="44706"/>
          </a:srgbClr>
        </a:solidFill>
        <a:ln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20</xdr:col>
      <xdr:colOff>446964</xdr:colOff>
      <xdr:row>51</xdr:row>
      <xdr:rowOff>127760</xdr:rowOff>
    </xdr:from>
    <xdr:to>
      <xdr:col>23</xdr:col>
      <xdr:colOff>395870</xdr:colOff>
      <xdr:row>52</xdr:row>
      <xdr:rowOff>172009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/>
      </xdr:nvSpPr>
      <xdr:spPr>
        <a:xfrm rot="20415182">
          <a:off x="10003714" y="9890885"/>
          <a:ext cx="1996781" cy="282374"/>
        </a:xfrm>
        <a:prstGeom prst="rect">
          <a:avLst/>
        </a:prstGeom>
        <a:solidFill>
          <a:srgbClr val="7800A2">
            <a:alpha val="45000"/>
          </a:srgbClr>
        </a:solidFill>
        <a:ln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28</xdr:col>
      <xdr:colOff>31231</xdr:colOff>
      <xdr:row>28</xdr:row>
      <xdr:rowOff>190500</xdr:rowOff>
    </xdr:from>
    <xdr:to>
      <xdr:col>28</xdr:col>
      <xdr:colOff>367393</xdr:colOff>
      <xdr:row>43</xdr:row>
      <xdr:rowOff>73709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/>
      </xdr:nvSpPr>
      <xdr:spPr>
        <a:xfrm>
          <a:off x="14999088" y="4599214"/>
          <a:ext cx="336162" cy="3557138"/>
        </a:xfrm>
        <a:prstGeom prst="rect">
          <a:avLst/>
        </a:prstGeom>
        <a:solidFill>
          <a:srgbClr val="44A6C4">
            <a:alpha val="49804"/>
          </a:srgbClr>
        </a:solidFill>
        <a:ln>
          <a:solidFill>
            <a:srgbClr val="A6A6A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24</xdr:col>
      <xdr:colOff>211916</xdr:colOff>
      <xdr:row>47</xdr:row>
      <xdr:rowOff>44446</xdr:rowOff>
    </xdr:from>
    <xdr:to>
      <xdr:col>28</xdr:col>
      <xdr:colOff>98044</xdr:colOff>
      <xdr:row>48</xdr:row>
      <xdr:rowOff>80724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/>
      </xdr:nvSpPr>
      <xdr:spPr>
        <a:xfrm rot="20415182">
          <a:off x="16094854" y="19411946"/>
          <a:ext cx="2616628" cy="274403"/>
        </a:xfrm>
        <a:prstGeom prst="rect">
          <a:avLst/>
        </a:prstGeom>
        <a:solidFill>
          <a:srgbClr val="7800A2">
            <a:alpha val="45000"/>
          </a:srgbClr>
        </a:solidFill>
        <a:ln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25</xdr:col>
      <xdr:colOff>218538</xdr:colOff>
      <xdr:row>22</xdr:row>
      <xdr:rowOff>114299</xdr:rowOff>
    </xdr:from>
    <xdr:to>
      <xdr:col>27</xdr:col>
      <xdr:colOff>682615</xdr:colOff>
      <xdr:row>28</xdr:row>
      <xdr:rowOff>60012</xdr:rowOff>
    </xdr:to>
    <xdr:sp macro="" textlink="">
      <xdr:nvSpPr>
        <xdr:cNvPr id="114" name="フリーフォーム: 図形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6784101" y="9226549"/>
          <a:ext cx="1829327" cy="1390338"/>
        </a:xfrm>
        <a:custGeom>
          <a:avLst/>
          <a:gdLst>
            <a:gd name="connsiteX0" fmla="*/ 0 w 1636568"/>
            <a:gd name="connsiteY0" fmla="*/ 0 h 1342159"/>
            <a:gd name="connsiteX1" fmla="*/ 43295 w 1636568"/>
            <a:gd name="connsiteY1" fmla="*/ 467591 h 1342159"/>
            <a:gd name="connsiteX2" fmla="*/ 1627909 w 1636568"/>
            <a:gd name="connsiteY2" fmla="*/ 458932 h 1342159"/>
            <a:gd name="connsiteX3" fmla="*/ 1636568 w 1636568"/>
            <a:gd name="connsiteY3" fmla="*/ 1342159 h 1342159"/>
            <a:gd name="connsiteX0" fmla="*/ 0 w 1619250"/>
            <a:gd name="connsiteY0" fmla="*/ 0 h 1316182"/>
            <a:gd name="connsiteX1" fmla="*/ 25977 w 1619250"/>
            <a:gd name="connsiteY1" fmla="*/ 441614 h 1316182"/>
            <a:gd name="connsiteX2" fmla="*/ 1610591 w 1619250"/>
            <a:gd name="connsiteY2" fmla="*/ 432955 h 1316182"/>
            <a:gd name="connsiteX3" fmla="*/ 1619250 w 1619250"/>
            <a:gd name="connsiteY3" fmla="*/ 1316182 h 1316182"/>
            <a:gd name="connsiteX0" fmla="*/ 0 w 1601932"/>
            <a:gd name="connsiteY0" fmla="*/ 0 h 1333500"/>
            <a:gd name="connsiteX1" fmla="*/ 8659 w 1601932"/>
            <a:gd name="connsiteY1" fmla="*/ 458932 h 1333500"/>
            <a:gd name="connsiteX2" fmla="*/ 1593273 w 1601932"/>
            <a:gd name="connsiteY2" fmla="*/ 450273 h 1333500"/>
            <a:gd name="connsiteX3" fmla="*/ 1601932 w 1601932"/>
            <a:gd name="connsiteY3" fmla="*/ 1333500 h 1333500"/>
            <a:gd name="connsiteX0" fmla="*/ 0 w 1593523"/>
            <a:gd name="connsiteY0" fmla="*/ 0 h 1324841"/>
            <a:gd name="connsiteX1" fmla="*/ 8659 w 1593523"/>
            <a:gd name="connsiteY1" fmla="*/ 458932 h 1324841"/>
            <a:gd name="connsiteX2" fmla="*/ 1593273 w 1593523"/>
            <a:gd name="connsiteY2" fmla="*/ 450273 h 1324841"/>
            <a:gd name="connsiteX3" fmla="*/ 1575955 w 1593523"/>
            <a:gd name="connsiteY3" fmla="*/ 1324841 h 1324841"/>
            <a:gd name="connsiteX0" fmla="*/ 0 w 1601932"/>
            <a:gd name="connsiteY0" fmla="*/ 0 h 1324841"/>
            <a:gd name="connsiteX1" fmla="*/ 8659 w 1601932"/>
            <a:gd name="connsiteY1" fmla="*/ 458932 h 1324841"/>
            <a:gd name="connsiteX2" fmla="*/ 1593273 w 1601932"/>
            <a:gd name="connsiteY2" fmla="*/ 450273 h 1324841"/>
            <a:gd name="connsiteX3" fmla="*/ 1601932 w 1601932"/>
            <a:gd name="connsiteY3" fmla="*/ 1324841 h 1324841"/>
            <a:gd name="connsiteX0" fmla="*/ 0 w 1593656"/>
            <a:gd name="connsiteY0" fmla="*/ 0 h 1324841"/>
            <a:gd name="connsiteX1" fmla="*/ 8659 w 1593656"/>
            <a:gd name="connsiteY1" fmla="*/ 458932 h 1324841"/>
            <a:gd name="connsiteX2" fmla="*/ 1593273 w 1593656"/>
            <a:gd name="connsiteY2" fmla="*/ 450273 h 1324841"/>
            <a:gd name="connsiteX3" fmla="*/ 1584614 w 1593656"/>
            <a:gd name="connsiteY3" fmla="*/ 1324841 h 1324841"/>
            <a:gd name="connsiteX0" fmla="*/ 0 w 1593656"/>
            <a:gd name="connsiteY0" fmla="*/ 0 h 1316182"/>
            <a:gd name="connsiteX1" fmla="*/ 8659 w 1593656"/>
            <a:gd name="connsiteY1" fmla="*/ 458932 h 1316182"/>
            <a:gd name="connsiteX2" fmla="*/ 1593273 w 1593656"/>
            <a:gd name="connsiteY2" fmla="*/ 450273 h 1316182"/>
            <a:gd name="connsiteX3" fmla="*/ 1584614 w 1593656"/>
            <a:gd name="connsiteY3" fmla="*/ 1316182 h 13161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93656" h="1316182">
              <a:moveTo>
                <a:pt x="0" y="0"/>
              </a:moveTo>
              <a:lnTo>
                <a:pt x="8659" y="458932"/>
              </a:lnTo>
              <a:lnTo>
                <a:pt x="1593273" y="450273"/>
              </a:lnTo>
              <a:cubicBezTo>
                <a:pt x="1596159" y="744682"/>
                <a:pt x="1581728" y="1021773"/>
                <a:pt x="1584614" y="1316182"/>
              </a:cubicBezTo>
            </a:path>
          </a:pathLst>
        </a:custGeom>
        <a:noFill/>
        <a:ln w="88900">
          <a:solidFill>
            <a:srgbClr val="7D2B9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107626</xdr:colOff>
      <xdr:row>53</xdr:row>
      <xdr:rowOff>174630</xdr:rowOff>
    </xdr:from>
    <xdr:to>
      <xdr:col>23</xdr:col>
      <xdr:colOff>545975</xdr:colOff>
      <xdr:row>58</xdr:row>
      <xdr:rowOff>215996</xdr:rowOff>
    </xdr:to>
    <xdr:sp macro="" textlink="">
      <xdr:nvSpPr>
        <xdr:cNvPr id="117" name="フリーフォーム: 図形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/>
      </xdr:nvSpPr>
      <xdr:spPr>
        <a:xfrm>
          <a:off x="10347001" y="10414005"/>
          <a:ext cx="1803599" cy="1231991"/>
        </a:xfrm>
        <a:custGeom>
          <a:avLst/>
          <a:gdLst>
            <a:gd name="connsiteX0" fmla="*/ 0 w 1636568"/>
            <a:gd name="connsiteY0" fmla="*/ 0 h 1342159"/>
            <a:gd name="connsiteX1" fmla="*/ 43295 w 1636568"/>
            <a:gd name="connsiteY1" fmla="*/ 467591 h 1342159"/>
            <a:gd name="connsiteX2" fmla="*/ 1627909 w 1636568"/>
            <a:gd name="connsiteY2" fmla="*/ 458932 h 1342159"/>
            <a:gd name="connsiteX3" fmla="*/ 1636568 w 1636568"/>
            <a:gd name="connsiteY3" fmla="*/ 1342159 h 1342159"/>
            <a:gd name="connsiteX0" fmla="*/ 0 w 1619250"/>
            <a:gd name="connsiteY0" fmla="*/ 0 h 1316182"/>
            <a:gd name="connsiteX1" fmla="*/ 25977 w 1619250"/>
            <a:gd name="connsiteY1" fmla="*/ 441614 h 1316182"/>
            <a:gd name="connsiteX2" fmla="*/ 1610591 w 1619250"/>
            <a:gd name="connsiteY2" fmla="*/ 432955 h 1316182"/>
            <a:gd name="connsiteX3" fmla="*/ 1619250 w 1619250"/>
            <a:gd name="connsiteY3" fmla="*/ 1316182 h 1316182"/>
            <a:gd name="connsiteX0" fmla="*/ 0 w 1601932"/>
            <a:gd name="connsiteY0" fmla="*/ 0 h 1333500"/>
            <a:gd name="connsiteX1" fmla="*/ 8659 w 1601932"/>
            <a:gd name="connsiteY1" fmla="*/ 458932 h 1333500"/>
            <a:gd name="connsiteX2" fmla="*/ 1593273 w 1601932"/>
            <a:gd name="connsiteY2" fmla="*/ 450273 h 1333500"/>
            <a:gd name="connsiteX3" fmla="*/ 1601932 w 1601932"/>
            <a:gd name="connsiteY3" fmla="*/ 1333500 h 1333500"/>
            <a:gd name="connsiteX0" fmla="*/ 0 w 1593523"/>
            <a:gd name="connsiteY0" fmla="*/ 0 h 1324841"/>
            <a:gd name="connsiteX1" fmla="*/ 8659 w 1593523"/>
            <a:gd name="connsiteY1" fmla="*/ 458932 h 1324841"/>
            <a:gd name="connsiteX2" fmla="*/ 1593273 w 1593523"/>
            <a:gd name="connsiteY2" fmla="*/ 450273 h 1324841"/>
            <a:gd name="connsiteX3" fmla="*/ 1575955 w 1593523"/>
            <a:gd name="connsiteY3" fmla="*/ 1324841 h 1324841"/>
            <a:gd name="connsiteX0" fmla="*/ 0 w 1601932"/>
            <a:gd name="connsiteY0" fmla="*/ 0 h 1324841"/>
            <a:gd name="connsiteX1" fmla="*/ 8659 w 1601932"/>
            <a:gd name="connsiteY1" fmla="*/ 458932 h 1324841"/>
            <a:gd name="connsiteX2" fmla="*/ 1593273 w 1601932"/>
            <a:gd name="connsiteY2" fmla="*/ 450273 h 1324841"/>
            <a:gd name="connsiteX3" fmla="*/ 1601932 w 1601932"/>
            <a:gd name="connsiteY3" fmla="*/ 1324841 h 1324841"/>
            <a:gd name="connsiteX0" fmla="*/ 0 w 1593656"/>
            <a:gd name="connsiteY0" fmla="*/ 0 h 1324841"/>
            <a:gd name="connsiteX1" fmla="*/ 8659 w 1593656"/>
            <a:gd name="connsiteY1" fmla="*/ 458932 h 1324841"/>
            <a:gd name="connsiteX2" fmla="*/ 1593273 w 1593656"/>
            <a:gd name="connsiteY2" fmla="*/ 450273 h 1324841"/>
            <a:gd name="connsiteX3" fmla="*/ 1584614 w 1593656"/>
            <a:gd name="connsiteY3" fmla="*/ 1324841 h 1324841"/>
            <a:gd name="connsiteX0" fmla="*/ 0 w 1593656"/>
            <a:gd name="connsiteY0" fmla="*/ 0 h 1316182"/>
            <a:gd name="connsiteX1" fmla="*/ 8659 w 1593656"/>
            <a:gd name="connsiteY1" fmla="*/ 458932 h 1316182"/>
            <a:gd name="connsiteX2" fmla="*/ 1593273 w 1593656"/>
            <a:gd name="connsiteY2" fmla="*/ 450273 h 1316182"/>
            <a:gd name="connsiteX3" fmla="*/ 1584614 w 1593656"/>
            <a:gd name="connsiteY3" fmla="*/ 1316182 h 13161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93656" h="1316182">
              <a:moveTo>
                <a:pt x="0" y="0"/>
              </a:moveTo>
              <a:lnTo>
                <a:pt x="8659" y="458932"/>
              </a:lnTo>
              <a:lnTo>
                <a:pt x="1593273" y="450273"/>
              </a:lnTo>
              <a:cubicBezTo>
                <a:pt x="1596159" y="744682"/>
                <a:pt x="1581728" y="1021773"/>
                <a:pt x="1584614" y="1316182"/>
              </a:cubicBezTo>
            </a:path>
          </a:pathLst>
        </a:custGeom>
        <a:noFill/>
        <a:ln w="88900">
          <a:solidFill>
            <a:srgbClr val="7D2B9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552060</xdr:colOff>
      <xdr:row>81</xdr:row>
      <xdr:rowOff>214876</xdr:rowOff>
    </xdr:from>
    <xdr:to>
      <xdr:col>23</xdr:col>
      <xdr:colOff>570672</xdr:colOff>
      <xdr:row>83</xdr:row>
      <xdr:rowOff>37172</xdr:rowOff>
    </xdr:to>
    <xdr:sp macro="" textlink="">
      <xdr:nvSpPr>
        <xdr:cNvPr id="119" name="フリーフォーム: 図形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/>
      </xdr:nvSpPr>
      <xdr:spPr>
        <a:xfrm flipH="1">
          <a:off x="15752373" y="27924689"/>
          <a:ext cx="18612" cy="306483"/>
        </a:xfrm>
        <a:custGeom>
          <a:avLst/>
          <a:gdLst>
            <a:gd name="connsiteX0" fmla="*/ 0 w 1636568"/>
            <a:gd name="connsiteY0" fmla="*/ 0 h 1342159"/>
            <a:gd name="connsiteX1" fmla="*/ 43295 w 1636568"/>
            <a:gd name="connsiteY1" fmla="*/ 467591 h 1342159"/>
            <a:gd name="connsiteX2" fmla="*/ 1627909 w 1636568"/>
            <a:gd name="connsiteY2" fmla="*/ 458932 h 1342159"/>
            <a:gd name="connsiteX3" fmla="*/ 1636568 w 1636568"/>
            <a:gd name="connsiteY3" fmla="*/ 1342159 h 1342159"/>
            <a:gd name="connsiteX0" fmla="*/ 0 w 1619250"/>
            <a:gd name="connsiteY0" fmla="*/ 0 h 1316182"/>
            <a:gd name="connsiteX1" fmla="*/ 25977 w 1619250"/>
            <a:gd name="connsiteY1" fmla="*/ 441614 h 1316182"/>
            <a:gd name="connsiteX2" fmla="*/ 1610591 w 1619250"/>
            <a:gd name="connsiteY2" fmla="*/ 432955 h 1316182"/>
            <a:gd name="connsiteX3" fmla="*/ 1619250 w 1619250"/>
            <a:gd name="connsiteY3" fmla="*/ 1316182 h 1316182"/>
            <a:gd name="connsiteX0" fmla="*/ 0 w 1601932"/>
            <a:gd name="connsiteY0" fmla="*/ 0 h 1333500"/>
            <a:gd name="connsiteX1" fmla="*/ 8659 w 1601932"/>
            <a:gd name="connsiteY1" fmla="*/ 458932 h 1333500"/>
            <a:gd name="connsiteX2" fmla="*/ 1593273 w 1601932"/>
            <a:gd name="connsiteY2" fmla="*/ 450273 h 1333500"/>
            <a:gd name="connsiteX3" fmla="*/ 1601932 w 1601932"/>
            <a:gd name="connsiteY3" fmla="*/ 1333500 h 1333500"/>
            <a:gd name="connsiteX0" fmla="*/ 0 w 1593523"/>
            <a:gd name="connsiteY0" fmla="*/ 0 h 1324841"/>
            <a:gd name="connsiteX1" fmla="*/ 8659 w 1593523"/>
            <a:gd name="connsiteY1" fmla="*/ 458932 h 1324841"/>
            <a:gd name="connsiteX2" fmla="*/ 1593273 w 1593523"/>
            <a:gd name="connsiteY2" fmla="*/ 450273 h 1324841"/>
            <a:gd name="connsiteX3" fmla="*/ 1575955 w 1593523"/>
            <a:gd name="connsiteY3" fmla="*/ 1324841 h 1324841"/>
            <a:gd name="connsiteX0" fmla="*/ 0 w 1601932"/>
            <a:gd name="connsiteY0" fmla="*/ 0 h 1324841"/>
            <a:gd name="connsiteX1" fmla="*/ 8659 w 1601932"/>
            <a:gd name="connsiteY1" fmla="*/ 458932 h 1324841"/>
            <a:gd name="connsiteX2" fmla="*/ 1593273 w 1601932"/>
            <a:gd name="connsiteY2" fmla="*/ 450273 h 1324841"/>
            <a:gd name="connsiteX3" fmla="*/ 1601932 w 1601932"/>
            <a:gd name="connsiteY3" fmla="*/ 1324841 h 1324841"/>
            <a:gd name="connsiteX0" fmla="*/ 0 w 1593656"/>
            <a:gd name="connsiteY0" fmla="*/ 0 h 1324841"/>
            <a:gd name="connsiteX1" fmla="*/ 8659 w 1593656"/>
            <a:gd name="connsiteY1" fmla="*/ 458932 h 1324841"/>
            <a:gd name="connsiteX2" fmla="*/ 1593273 w 1593656"/>
            <a:gd name="connsiteY2" fmla="*/ 450273 h 1324841"/>
            <a:gd name="connsiteX3" fmla="*/ 1584614 w 1593656"/>
            <a:gd name="connsiteY3" fmla="*/ 1324841 h 1324841"/>
            <a:gd name="connsiteX0" fmla="*/ 0 w 1593656"/>
            <a:gd name="connsiteY0" fmla="*/ 0 h 1316182"/>
            <a:gd name="connsiteX1" fmla="*/ 8659 w 1593656"/>
            <a:gd name="connsiteY1" fmla="*/ 458932 h 1316182"/>
            <a:gd name="connsiteX2" fmla="*/ 1593273 w 1593656"/>
            <a:gd name="connsiteY2" fmla="*/ 450273 h 1316182"/>
            <a:gd name="connsiteX3" fmla="*/ 1584614 w 1593656"/>
            <a:gd name="connsiteY3" fmla="*/ 1316182 h 1316182"/>
            <a:gd name="connsiteX0" fmla="*/ 0 w 1584997"/>
            <a:gd name="connsiteY0" fmla="*/ 8658 h 865908"/>
            <a:gd name="connsiteX1" fmla="*/ 1584614 w 1584997"/>
            <a:gd name="connsiteY1" fmla="*/ -1 h 865908"/>
            <a:gd name="connsiteX2" fmla="*/ 1575955 w 1584997"/>
            <a:gd name="connsiteY2" fmla="*/ 865908 h 865908"/>
            <a:gd name="connsiteX0" fmla="*/ 9043 w 9426"/>
            <a:gd name="connsiteY0" fmla="*/ -1 h 865908"/>
            <a:gd name="connsiteX1" fmla="*/ 384 w 9426"/>
            <a:gd name="connsiteY1" fmla="*/ 865908 h 865908"/>
            <a:gd name="connsiteX0" fmla="*/ 0 w 4071"/>
            <a:gd name="connsiteY0" fmla="*/ 0 h 10582"/>
            <a:gd name="connsiteX1" fmla="*/ 4071 w 4071"/>
            <a:gd name="connsiteY1" fmla="*/ 10582 h 10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071" h="10582">
              <a:moveTo>
                <a:pt x="0" y="0"/>
              </a:moveTo>
              <a:cubicBezTo>
                <a:pt x="3061" y="3400"/>
                <a:pt x="1010" y="7182"/>
                <a:pt x="4071" y="10582"/>
              </a:cubicBezTo>
            </a:path>
          </a:pathLst>
        </a:custGeom>
        <a:noFill/>
        <a:ln w="88900">
          <a:solidFill>
            <a:srgbClr val="7D2B9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70997</xdr:colOff>
      <xdr:row>82</xdr:row>
      <xdr:rowOff>63504</xdr:rowOff>
    </xdr:from>
    <xdr:to>
      <xdr:col>15</xdr:col>
      <xdr:colOff>411326</xdr:colOff>
      <xdr:row>82</xdr:row>
      <xdr:rowOff>225352</xdr:rowOff>
    </xdr:to>
    <xdr:sp macro="" textlink="">
      <xdr:nvSpPr>
        <xdr:cNvPr id="249" name="フリーフォーム 204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/>
      </xdr:nvSpPr>
      <xdr:spPr>
        <a:xfrm>
          <a:off x="6214622" y="17208504"/>
          <a:ext cx="340329" cy="161848"/>
        </a:xfrm>
        <a:custGeom>
          <a:avLst/>
          <a:gdLst>
            <a:gd name="connsiteX0" fmla="*/ 0 w 907676"/>
            <a:gd name="connsiteY0" fmla="*/ 45944 h 45962"/>
            <a:gd name="connsiteX1" fmla="*/ 123265 w 907676"/>
            <a:gd name="connsiteY1" fmla="*/ 12327 h 45962"/>
            <a:gd name="connsiteX2" fmla="*/ 240926 w 907676"/>
            <a:gd name="connsiteY2" fmla="*/ 6724 h 45962"/>
            <a:gd name="connsiteX3" fmla="*/ 448235 w 907676"/>
            <a:gd name="connsiteY3" fmla="*/ 45944 h 45962"/>
            <a:gd name="connsiteX4" fmla="*/ 683559 w 907676"/>
            <a:gd name="connsiteY4" fmla="*/ 1121 h 45962"/>
            <a:gd name="connsiteX5" fmla="*/ 907676 w 907676"/>
            <a:gd name="connsiteY5" fmla="*/ 17929 h 45962"/>
            <a:gd name="connsiteX0" fmla="*/ 0 w 907676"/>
            <a:gd name="connsiteY0" fmla="*/ 45944 h 45962"/>
            <a:gd name="connsiteX1" fmla="*/ 123265 w 907676"/>
            <a:gd name="connsiteY1" fmla="*/ 12327 h 45962"/>
            <a:gd name="connsiteX2" fmla="*/ 240926 w 907676"/>
            <a:gd name="connsiteY2" fmla="*/ 6724 h 45962"/>
            <a:gd name="connsiteX3" fmla="*/ 448235 w 907676"/>
            <a:gd name="connsiteY3" fmla="*/ 45944 h 45962"/>
            <a:gd name="connsiteX4" fmla="*/ 683559 w 907676"/>
            <a:gd name="connsiteY4" fmla="*/ 1121 h 45962"/>
            <a:gd name="connsiteX5" fmla="*/ 907676 w 907676"/>
            <a:gd name="connsiteY5" fmla="*/ 17929 h 45962"/>
            <a:gd name="connsiteX0" fmla="*/ 0 w 683559"/>
            <a:gd name="connsiteY0" fmla="*/ 44823 h 44841"/>
            <a:gd name="connsiteX1" fmla="*/ 123265 w 683559"/>
            <a:gd name="connsiteY1" fmla="*/ 11206 h 44841"/>
            <a:gd name="connsiteX2" fmla="*/ 240926 w 683559"/>
            <a:gd name="connsiteY2" fmla="*/ 5603 h 44841"/>
            <a:gd name="connsiteX3" fmla="*/ 448235 w 683559"/>
            <a:gd name="connsiteY3" fmla="*/ 44823 h 44841"/>
            <a:gd name="connsiteX4" fmla="*/ 683559 w 683559"/>
            <a:gd name="connsiteY4" fmla="*/ 0 h 44841"/>
            <a:gd name="connsiteX0" fmla="*/ 0 w 594614"/>
            <a:gd name="connsiteY0" fmla="*/ 41720 h 42110"/>
            <a:gd name="connsiteX1" fmla="*/ 123265 w 594614"/>
            <a:gd name="connsiteY1" fmla="*/ 8103 h 42110"/>
            <a:gd name="connsiteX2" fmla="*/ 240926 w 594614"/>
            <a:gd name="connsiteY2" fmla="*/ 2500 h 42110"/>
            <a:gd name="connsiteX3" fmla="*/ 448235 w 594614"/>
            <a:gd name="connsiteY3" fmla="*/ 41720 h 42110"/>
            <a:gd name="connsiteX4" fmla="*/ 594614 w 594614"/>
            <a:gd name="connsiteY4" fmla="*/ 22119 h 42110"/>
            <a:gd name="connsiteX0" fmla="*/ 0 w 594614"/>
            <a:gd name="connsiteY0" fmla="*/ 38869 h 39134"/>
            <a:gd name="connsiteX1" fmla="*/ 123265 w 594614"/>
            <a:gd name="connsiteY1" fmla="*/ 5252 h 39134"/>
            <a:gd name="connsiteX2" fmla="*/ 279046 w 594614"/>
            <a:gd name="connsiteY2" fmla="*/ 3529 h 39134"/>
            <a:gd name="connsiteX3" fmla="*/ 448235 w 594614"/>
            <a:gd name="connsiteY3" fmla="*/ 38869 h 39134"/>
            <a:gd name="connsiteX4" fmla="*/ 594614 w 594614"/>
            <a:gd name="connsiteY4" fmla="*/ 19268 h 39134"/>
            <a:gd name="connsiteX0" fmla="*/ 0 w 581907"/>
            <a:gd name="connsiteY0" fmla="*/ 24633 h 38479"/>
            <a:gd name="connsiteX1" fmla="*/ 110558 w 581907"/>
            <a:gd name="connsiteY1" fmla="*/ 4597 h 38479"/>
            <a:gd name="connsiteX2" fmla="*/ 266339 w 581907"/>
            <a:gd name="connsiteY2" fmla="*/ 2874 h 38479"/>
            <a:gd name="connsiteX3" fmla="*/ 435528 w 581907"/>
            <a:gd name="connsiteY3" fmla="*/ 38214 h 38479"/>
            <a:gd name="connsiteX4" fmla="*/ 581907 w 581907"/>
            <a:gd name="connsiteY4" fmla="*/ 18613 h 38479"/>
            <a:gd name="connsiteX0" fmla="*/ 0 w 581907"/>
            <a:gd name="connsiteY0" fmla="*/ 27208 h 41054"/>
            <a:gd name="connsiteX1" fmla="*/ 110558 w 581907"/>
            <a:gd name="connsiteY1" fmla="*/ 7172 h 41054"/>
            <a:gd name="connsiteX2" fmla="*/ 266339 w 581907"/>
            <a:gd name="connsiteY2" fmla="*/ 5449 h 41054"/>
            <a:gd name="connsiteX3" fmla="*/ 435528 w 581907"/>
            <a:gd name="connsiteY3" fmla="*/ 40789 h 41054"/>
            <a:gd name="connsiteX4" fmla="*/ 581907 w 581907"/>
            <a:gd name="connsiteY4" fmla="*/ 21188 h 41054"/>
            <a:gd name="connsiteX0" fmla="*/ 0 w 581907"/>
            <a:gd name="connsiteY0" fmla="*/ 32417 h 46263"/>
            <a:gd name="connsiteX1" fmla="*/ 110558 w 581907"/>
            <a:gd name="connsiteY1" fmla="*/ 12381 h 46263"/>
            <a:gd name="connsiteX2" fmla="*/ 266339 w 581907"/>
            <a:gd name="connsiteY2" fmla="*/ 10658 h 46263"/>
            <a:gd name="connsiteX3" fmla="*/ 435528 w 581907"/>
            <a:gd name="connsiteY3" fmla="*/ 45998 h 46263"/>
            <a:gd name="connsiteX4" fmla="*/ 581907 w 581907"/>
            <a:gd name="connsiteY4" fmla="*/ 26397 h 46263"/>
            <a:gd name="connsiteX0" fmla="*/ 0 w 581907"/>
            <a:gd name="connsiteY0" fmla="*/ 33304 h 47150"/>
            <a:gd name="connsiteX1" fmla="*/ 85145 w 581907"/>
            <a:gd name="connsiteY1" fmla="*/ 9388 h 47150"/>
            <a:gd name="connsiteX2" fmla="*/ 266339 w 581907"/>
            <a:gd name="connsiteY2" fmla="*/ 11545 h 47150"/>
            <a:gd name="connsiteX3" fmla="*/ 435528 w 581907"/>
            <a:gd name="connsiteY3" fmla="*/ 46885 h 47150"/>
            <a:gd name="connsiteX4" fmla="*/ 581907 w 581907"/>
            <a:gd name="connsiteY4" fmla="*/ 27284 h 47150"/>
            <a:gd name="connsiteX0" fmla="*/ 0 w 581907"/>
            <a:gd name="connsiteY0" fmla="*/ 36804 h 50650"/>
            <a:gd name="connsiteX1" fmla="*/ 85145 w 581907"/>
            <a:gd name="connsiteY1" fmla="*/ 12888 h 50650"/>
            <a:gd name="connsiteX2" fmla="*/ 266339 w 581907"/>
            <a:gd name="connsiteY2" fmla="*/ 15045 h 50650"/>
            <a:gd name="connsiteX3" fmla="*/ 435528 w 581907"/>
            <a:gd name="connsiteY3" fmla="*/ 50385 h 50650"/>
            <a:gd name="connsiteX4" fmla="*/ 581907 w 581907"/>
            <a:gd name="connsiteY4" fmla="*/ 30784 h 50650"/>
            <a:gd name="connsiteX0" fmla="*/ 0 w 581907"/>
            <a:gd name="connsiteY0" fmla="*/ 34545 h 48391"/>
            <a:gd name="connsiteX1" fmla="*/ 85145 w 581907"/>
            <a:gd name="connsiteY1" fmla="*/ 10629 h 48391"/>
            <a:gd name="connsiteX2" fmla="*/ 266339 w 581907"/>
            <a:gd name="connsiteY2" fmla="*/ 12786 h 48391"/>
            <a:gd name="connsiteX3" fmla="*/ 435528 w 581907"/>
            <a:gd name="connsiteY3" fmla="*/ 48126 h 48391"/>
            <a:gd name="connsiteX4" fmla="*/ 581907 w 581907"/>
            <a:gd name="connsiteY4" fmla="*/ 28525 h 48391"/>
            <a:gd name="connsiteX0" fmla="*/ 0 w 581907"/>
            <a:gd name="connsiteY0" fmla="*/ 34545 h 55074"/>
            <a:gd name="connsiteX1" fmla="*/ 85145 w 581907"/>
            <a:gd name="connsiteY1" fmla="*/ 10629 h 55074"/>
            <a:gd name="connsiteX2" fmla="*/ 266339 w 581907"/>
            <a:gd name="connsiteY2" fmla="*/ 12786 h 55074"/>
            <a:gd name="connsiteX3" fmla="*/ 435528 w 581907"/>
            <a:gd name="connsiteY3" fmla="*/ 48126 h 55074"/>
            <a:gd name="connsiteX4" fmla="*/ 581907 w 581907"/>
            <a:gd name="connsiteY4" fmla="*/ 28525 h 55074"/>
            <a:gd name="connsiteX0" fmla="*/ 0 w 581907"/>
            <a:gd name="connsiteY0" fmla="*/ 34545 h 49344"/>
            <a:gd name="connsiteX1" fmla="*/ 85145 w 581907"/>
            <a:gd name="connsiteY1" fmla="*/ 10629 h 49344"/>
            <a:gd name="connsiteX2" fmla="*/ 266339 w 581907"/>
            <a:gd name="connsiteY2" fmla="*/ 12786 h 49344"/>
            <a:gd name="connsiteX3" fmla="*/ 435528 w 581907"/>
            <a:gd name="connsiteY3" fmla="*/ 48126 h 49344"/>
            <a:gd name="connsiteX4" fmla="*/ 581907 w 581907"/>
            <a:gd name="connsiteY4" fmla="*/ 28525 h 49344"/>
            <a:gd name="connsiteX0" fmla="*/ 0 w 581907"/>
            <a:gd name="connsiteY0" fmla="*/ 30250 h 34353"/>
            <a:gd name="connsiteX1" fmla="*/ 85145 w 581907"/>
            <a:gd name="connsiteY1" fmla="*/ 6334 h 34353"/>
            <a:gd name="connsiteX2" fmla="*/ 266339 w 581907"/>
            <a:gd name="connsiteY2" fmla="*/ 8491 h 34353"/>
            <a:gd name="connsiteX3" fmla="*/ 397409 w 581907"/>
            <a:gd name="connsiteY3" fmla="*/ 32190 h 34353"/>
            <a:gd name="connsiteX4" fmla="*/ 581907 w 581907"/>
            <a:gd name="connsiteY4" fmla="*/ 24230 h 34353"/>
            <a:gd name="connsiteX0" fmla="*/ 0 w 550141"/>
            <a:gd name="connsiteY0" fmla="*/ 30250 h 33156"/>
            <a:gd name="connsiteX1" fmla="*/ 85145 w 550141"/>
            <a:gd name="connsiteY1" fmla="*/ 6334 h 33156"/>
            <a:gd name="connsiteX2" fmla="*/ 266339 w 550141"/>
            <a:gd name="connsiteY2" fmla="*/ 8491 h 33156"/>
            <a:gd name="connsiteX3" fmla="*/ 397409 w 550141"/>
            <a:gd name="connsiteY3" fmla="*/ 32190 h 33156"/>
            <a:gd name="connsiteX4" fmla="*/ 550141 w 550141"/>
            <a:gd name="connsiteY4" fmla="*/ 26170 h 33156"/>
            <a:gd name="connsiteX0" fmla="*/ 0 w 550141"/>
            <a:gd name="connsiteY0" fmla="*/ 30250 h 34366"/>
            <a:gd name="connsiteX1" fmla="*/ 85145 w 550141"/>
            <a:gd name="connsiteY1" fmla="*/ 6334 h 34366"/>
            <a:gd name="connsiteX2" fmla="*/ 266339 w 550141"/>
            <a:gd name="connsiteY2" fmla="*/ 8491 h 34366"/>
            <a:gd name="connsiteX3" fmla="*/ 397409 w 550141"/>
            <a:gd name="connsiteY3" fmla="*/ 32190 h 34366"/>
            <a:gd name="connsiteX4" fmla="*/ 550141 w 550141"/>
            <a:gd name="connsiteY4" fmla="*/ 26170 h 34366"/>
            <a:gd name="connsiteX0" fmla="*/ 0 w 550141"/>
            <a:gd name="connsiteY0" fmla="*/ 30098 h 32196"/>
            <a:gd name="connsiteX1" fmla="*/ 85145 w 550141"/>
            <a:gd name="connsiteY1" fmla="*/ 6182 h 32196"/>
            <a:gd name="connsiteX2" fmla="*/ 266339 w 550141"/>
            <a:gd name="connsiteY2" fmla="*/ 8339 h 32196"/>
            <a:gd name="connsiteX3" fmla="*/ 378349 w 550141"/>
            <a:gd name="connsiteY3" fmla="*/ 28158 h 32196"/>
            <a:gd name="connsiteX4" fmla="*/ 550141 w 550141"/>
            <a:gd name="connsiteY4" fmla="*/ 26018 h 32196"/>
            <a:gd name="connsiteX0" fmla="*/ 0 w 550141"/>
            <a:gd name="connsiteY0" fmla="*/ 30098 h 35928"/>
            <a:gd name="connsiteX1" fmla="*/ 85145 w 550141"/>
            <a:gd name="connsiteY1" fmla="*/ 6182 h 35928"/>
            <a:gd name="connsiteX2" fmla="*/ 266339 w 550141"/>
            <a:gd name="connsiteY2" fmla="*/ 8339 h 35928"/>
            <a:gd name="connsiteX3" fmla="*/ 378349 w 550141"/>
            <a:gd name="connsiteY3" fmla="*/ 28158 h 35928"/>
            <a:gd name="connsiteX4" fmla="*/ 550141 w 550141"/>
            <a:gd name="connsiteY4" fmla="*/ 26018 h 35928"/>
            <a:gd name="connsiteX0" fmla="*/ 0 w 550141"/>
            <a:gd name="connsiteY0" fmla="*/ 30883 h 33420"/>
            <a:gd name="connsiteX1" fmla="*/ 85145 w 550141"/>
            <a:gd name="connsiteY1" fmla="*/ 6967 h 33420"/>
            <a:gd name="connsiteX2" fmla="*/ 266339 w 550141"/>
            <a:gd name="connsiteY2" fmla="*/ 1363 h 33420"/>
            <a:gd name="connsiteX3" fmla="*/ 378349 w 550141"/>
            <a:gd name="connsiteY3" fmla="*/ 28943 h 33420"/>
            <a:gd name="connsiteX4" fmla="*/ 550141 w 550141"/>
            <a:gd name="connsiteY4" fmla="*/ 26803 h 33420"/>
            <a:gd name="connsiteX0" fmla="*/ 0 w 550141"/>
            <a:gd name="connsiteY0" fmla="*/ 32994 h 35531"/>
            <a:gd name="connsiteX1" fmla="*/ 85145 w 550141"/>
            <a:gd name="connsiteY1" fmla="*/ 9078 h 35531"/>
            <a:gd name="connsiteX2" fmla="*/ 266339 w 550141"/>
            <a:gd name="connsiteY2" fmla="*/ 3474 h 35531"/>
            <a:gd name="connsiteX3" fmla="*/ 378349 w 550141"/>
            <a:gd name="connsiteY3" fmla="*/ 31054 h 35531"/>
            <a:gd name="connsiteX4" fmla="*/ 550141 w 550141"/>
            <a:gd name="connsiteY4" fmla="*/ 28914 h 35531"/>
            <a:gd name="connsiteX0" fmla="*/ 0 w 550141"/>
            <a:gd name="connsiteY0" fmla="*/ 35499 h 38036"/>
            <a:gd name="connsiteX1" fmla="*/ 85145 w 550141"/>
            <a:gd name="connsiteY1" fmla="*/ 11583 h 38036"/>
            <a:gd name="connsiteX2" fmla="*/ 266339 w 550141"/>
            <a:gd name="connsiteY2" fmla="*/ 5979 h 38036"/>
            <a:gd name="connsiteX3" fmla="*/ 378349 w 550141"/>
            <a:gd name="connsiteY3" fmla="*/ 33559 h 38036"/>
            <a:gd name="connsiteX4" fmla="*/ 550141 w 550141"/>
            <a:gd name="connsiteY4" fmla="*/ 31419 h 38036"/>
            <a:gd name="connsiteX0" fmla="*/ 0 w 550141"/>
            <a:gd name="connsiteY0" fmla="*/ 36715 h 39252"/>
            <a:gd name="connsiteX1" fmla="*/ 85145 w 550141"/>
            <a:gd name="connsiteY1" fmla="*/ 12799 h 39252"/>
            <a:gd name="connsiteX2" fmla="*/ 266339 w 550141"/>
            <a:gd name="connsiteY2" fmla="*/ 7195 h 39252"/>
            <a:gd name="connsiteX3" fmla="*/ 378349 w 550141"/>
            <a:gd name="connsiteY3" fmla="*/ 34775 h 39252"/>
            <a:gd name="connsiteX4" fmla="*/ 550141 w 550141"/>
            <a:gd name="connsiteY4" fmla="*/ 32635 h 39252"/>
            <a:gd name="connsiteX0" fmla="*/ 0 w 550141"/>
            <a:gd name="connsiteY0" fmla="*/ 34278 h 36815"/>
            <a:gd name="connsiteX1" fmla="*/ 85145 w 550141"/>
            <a:gd name="connsiteY1" fmla="*/ 10362 h 36815"/>
            <a:gd name="connsiteX2" fmla="*/ 256809 w 550141"/>
            <a:gd name="connsiteY2" fmla="*/ 4758 h 36815"/>
            <a:gd name="connsiteX3" fmla="*/ 378349 w 550141"/>
            <a:gd name="connsiteY3" fmla="*/ 32338 h 36815"/>
            <a:gd name="connsiteX4" fmla="*/ 550141 w 550141"/>
            <a:gd name="connsiteY4" fmla="*/ 30198 h 36815"/>
            <a:gd name="connsiteX0" fmla="*/ 0 w 550141"/>
            <a:gd name="connsiteY0" fmla="*/ 34278 h 36815"/>
            <a:gd name="connsiteX1" fmla="*/ 85145 w 550141"/>
            <a:gd name="connsiteY1" fmla="*/ 10362 h 36815"/>
            <a:gd name="connsiteX2" fmla="*/ 247278 w 550141"/>
            <a:gd name="connsiteY2" fmla="*/ 4758 h 36815"/>
            <a:gd name="connsiteX3" fmla="*/ 378349 w 550141"/>
            <a:gd name="connsiteY3" fmla="*/ 32338 h 36815"/>
            <a:gd name="connsiteX4" fmla="*/ 550141 w 550141"/>
            <a:gd name="connsiteY4" fmla="*/ 30198 h 36815"/>
            <a:gd name="connsiteX0" fmla="*/ 0 w 550141"/>
            <a:gd name="connsiteY0" fmla="*/ 35111 h 37648"/>
            <a:gd name="connsiteX1" fmla="*/ 85145 w 550141"/>
            <a:gd name="connsiteY1" fmla="*/ 11195 h 37648"/>
            <a:gd name="connsiteX2" fmla="*/ 247278 w 550141"/>
            <a:gd name="connsiteY2" fmla="*/ 5591 h 37648"/>
            <a:gd name="connsiteX3" fmla="*/ 378349 w 550141"/>
            <a:gd name="connsiteY3" fmla="*/ 33171 h 37648"/>
            <a:gd name="connsiteX4" fmla="*/ 550141 w 550141"/>
            <a:gd name="connsiteY4" fmla="*/ 31031 h 37648"/>
            <a:gd name="connsiteX0" fmla="*/ 0 w 540612"/>
            <a:gd name="connsiteY0" fmla="*/ 35111 h 37648"/>
            <a:gd name="connsiteX1" fmla="*/ 85145 w 540612"/>
            <a:gd name="connsiteY1" fmla="*/ 11195 h 37648"/>
            <a:gd name="connsiteX2" fmla="*/ 247278 w 540612"/>
            <a:gd name="connsiteY2" fmla="*/ 5591 h 37648"/>
            <a:gd name="connsiteX3" fmla="*/ 378349 w 540612"/>
            <a:gd name="connsiteY3" fmla="*/ 33171 h 37648"/>
            <a:gd name="connsiteX4" fmla="*/ 540612 w 540612"/>
            <a:gd name="connsiteY4" fmla="*/ 31031 h 37648"/>
            <a:gd name="connsiteX0" fmla="*/ 0 w 521553"/>
            <a:gd name="connsiteY0" fmla="*/ 35111 h 40977"/>
            <a:gd name="connsiteX1" fmla="*/ 85145 w 521553"/>
            <a:gd name="connsiteY1" fmla="*/ 11195 h 40977"/>
            <a:gd name="connsiteX2" fmla="*/ 247278 w 521553"/>
            <a:gd name="connsiteY2" fmla="*/ 5591 h 40977"/>
            <a:gd name="connsiteX3" fmla="*/ 378349 w 521553"/>
            <a:gd name="connsiteY3" fmla="*/ 33171 h 40977"/>
            <a:gd name="connsiteX4" fmla="*/ 521553 w 521553"/>
            <a:gd name="connsiteY4" fmla="*/ 35881 h 40977"/>
            <a:gd name="connsiteX0" fmla="*/ 0 w 521553"/>
            <a:gd name="connsiteY0" fmla="*/ 35111 h 44850"/>
            <a:gd name="connsiteX1" fmla="*/ 85145 w 521553"/>
            <a:gd name="connsiteY1" fmla="*/ 11195 h 44850"/>
            <a:gd name="connsiteX2" fmla="*/ 247278 w 521553"/>
            <a:gd name="connsiteY2" fmla="*/ 5591 h 44850"/>
            <a:gd name="connsiteX3" fmla="*/ 378349 w 521553"/>
            <a:gd name="connsiteY3" fmla="*/ 33171 h 44850"/>
            <a:gd name="connsiteX4" fmla="*/ 521553 w 521553"/>
            <a:gd name="connsiteY4" fmla="*/ 35881 h 44850"/>
            <a:gd name="connsiteX0" fmla="*/ 0 w 521553"/>
            <a:gd name="connsiteY0" fmla="*/ 35111 h 47837"/>
            <a:gd name="connsiteX1" fmla="*/ 85145 w 521553"/>
            <a:gd name="connsiteY1" fmla="*/ 11195 h 47837"/>
            <a:gd name="connsiteX2" fmla="*/ 247278 w 521553"/>
            <a:gd name="connsiteY2" fmla="*/ 5591 h 47837"/>
            <a:gd name="connsiteX3" fmla="*/ 378349 w 521553"/>
            <a:gd name="connsiteY3" fmla="*/ 33171 h 47837"/>
            <a:gd name="connsiteX4" fmla="*/ 521553 w 521553"/>
            <a:gd name="connsiteY4" fmla="*/ 35881 h 478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21553" h="47837">
              <a:moveTo>
                <a:pt x="0" y="35111"/>
              </a:moveTo>
              <a:cubicBezTo>
                <a:pt x="41555" y="21571"/>
                <a:pt x="50286" y="19995"/>
                <a:pt x="85145" y="11195"/>
              </a:cubicBezTo>
              <a:cubicBezTo>
                <a:pt x="120004" y="2395"/>
                <a:pt x="176173" y="-5833"/>
                <a:pt x="247278" y="5591"/>
              </a:cubicBezTo>
              <a:cubicBezTo>
                <a:pt x="318383" y="17015"/>
                <a:pt x="342062" y="17452"/>
                <a:pt x="378349" y="33171"/>
              </a:cubicBezTo>
              <a:cubicBezTo>
                <a:pt x="414636" y="48890"/>
                <a:pt x="460619" y="55100"/>
                <a:pt x="521553" y="35881"/>
              </a:cubicBezTo>
            </a:path>
          </a:pathLst>
        </a:custGeom>
        <a:noFill/>
        <a:ln w="76200" cap="flat" cmpd="sng" algn="ctr">
          <a:solidFill>
            <a:srgbClr val="5D9CD5">
              <a:alpha val="49804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15</xdr:col>
      <xdr:colOff>396578</xdr:colOff>
      <xdr:row>82</xdr:row>
      <xdr:rowOff>68042</xdr:rowOff>
    </xdr:from>
    <xdr:to>
      <xdr:col>16</xdr:col>
      <xdr:colOff>408756</xdr:colOff>
      <xdr:row>82</xdr:row>
      <xdr:rowOff>231705</xdr:rowOff>
    </xdr:to>
    <xdr:grpSp>
      <xdr:nvGrpSpPr>
        <xdr:cNvPr id="250" name="グループ化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GrpSpPr/>
      </xdr:nvGrpSpPr>
      <xdr:grpSpPr>
        <a:xfrm>
          <a:off x="11417003" y="24661592"/>
          <a:ext cx="745603" cy="163663"/>
          <a:chOff x="6851493" y="13266965"/>
          <a:chExt cx="758123" cy="163663"/>
        </a:xfrm>
      </xdr:grpSpPr>
      <xdr:sp macro="" textlink="">
        <xdr:nvSpPr>
          <xdr:cNvPr id="251" name="フリーフォーム 204">
            <a:extLst>
              <a:ext uri="{FF2B5EF4-FFF2-40B4-BE49-F238E27FC236}">
                <a16:creationId xmlns:a16="http://schemas.microsoft.com/office/drawing/2014/main" id="{00000000-0008-0000-0100-0000FB00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252" name="フリーフォーム 204">
            <a:extLst>
              <a:ext uri="{FF2B5EF4-FFF2-40B4-BE49-F238E27FC236}">
                <a16:creationId xmlns:a16="http://schemas.microsoft.com/office/drawing/2014/main" id="{00000000-0008-0000-0100-0000FC00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16</xdr:col>
      <xdr:colOff>420391</xdr:colOff>
      <xdr:row>82</xdr:row>
      <xdr:rowOff>72575</xdr:rowOff>
    </xdr:from>
    <xdr:to>
      <xdr:col>17</xdr:col>
      <xdr:colOff>426897</xdr:colOff>
      <xdr:row>82</xdr:row>
      <xdr:rowOff>236238</xdr:rowOff>
    </xdr:to>
    <xdr:grpSp>
      <xdr:nvGrpSpPr>
        <xdr:cNvPr id="253" name="グループ化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GrpSpPr/>
      </xdr:nvGrpSpPr>
      <xdr:grpSpPr>
        <a:xfrm>
          <a:off x="12174241" y="24666125"/>
          <a:ext cx="739931" cy="163663"/>
          <a:chOff x="6851493" y="13266965"/>
          <a:chExt cx="758123" cy="163663"/>
        </a:xfrm>
      </xdr:grpSpPr>
      <xdr:sp macro="" textlink="">
        <xdr:nvSpPr>
          <xdr:cNvPr id="254" name="フリーフォーム 204">
            <a:extLst>
              <a:ext uri="{FF2B5EF4-FFF2-40B4-BE49-F238E27FC236}">
                <a16:creationId xmlns:a16="http://schemas.microsoft.com/office/drawing/2014/main" id="{00000000-0008-0000-0100-0000FE00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255" name="フリーフォーム 204">
            <a:extLst>
              <a:ext uri="{FF2B5EF4-FFF2-40B4-BE49-F238E27FC236}">
                <a16:creationId xmlns:a16="http://schemas.microsoft.com/office/drawing/2014/main" id="{00000000-0008-0000-0100-0000FF00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18</xdr:col>
      <xdr:colOff>238123</xdr:colOff>
      <xdr:row>72</xdr:row>
      <xdr:rowOff>54431</xdr:rowOff>
    </xdr:from>
    <xdr:to>
      <xdr:col>19</xdr:col>
      <xdr:colOff>244629</xdr:colOff>
      <xdr:row>72</xdr:row>
      <xdr:rowOff>218094</xdr:rowOff>
    </xdr:to>
    <xdr:grpSp>
      <xdr:nvGrpSpPr>
        <xdr:cNvPr id="338" name="グループ化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GrpSpPr/>
      </xdr:nvGrpSpPr>
      <xdr:grpSpPr>
        <a:xfrm>
          <a:off x="13458823" y="22161956"/>
          <a:ext cx="739931" cy="163663"/>
          <a:chOff x="6851493" y="13266965"/>
          <a:chExt cx="758123" cy="163663"/>
        </a:xfrm>
      </xdr:grpSpPr>
      <xdr:sp macro="" textlink="">
        <xdr:nvSpPr>
          <xdr:cNvPr id="339" name="フリーフォーム 204">
            <a:extLst>
              <a:ext uri="{FF2B5EF4-FFF2-40B4-BE49-F238E27FC236}">
                <a16:creationId xmlns:a16="http://schemas.microsoft.com/office/drawing/2014/main" id="{00000000-0008-0000-0100-00005301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340" name="フリーフォーム 204">
            <a:extLst>
              <a:ext uri="{FF2B5EF4-FFF2-40B4-BE49-F238E27FC236}">
                <a16:creationId xmlns:a16="http://schemas.microsoft.com/office/drawing/2014/main" id="{00000000-0008-0000-0100-00005401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19</xdr:col>
      <xdr:colOff>229887</xdr:colOff>
      <xdr:row>72</xdr:row>
      <xdr:rowOff>58969</xdr:rowOff>
    </xdr:from>
    <xdr:to>
      <xdr:col>20</xdr:col>
      <xdr:colOff>242065</xdr:colOff>
      <xdr:row>72</xdr:row>
      <xdr:rowOff>222632</xdr:rowOff>
    </xdr:to>
    <xdr:grpSp>
      <xdr:nvGrpSpPr>
        <xdr:cNvPr id="341" name="グループ化 34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GrpSpPr/>
      </xdr:nvGrpSpPr>
      <xdr:grpSpPr>
        <a:xfrm>
          <a:off x="14184012" y="22166494"/>
          <a:ext cx="745603" cy="163663"/>
          <a:chOff x="6851493" y="13266965"/>
          <a:chExt cx="758123" cy="163663"/>
        </a:xfrm>
      </xdr:grpSpPr>
      <xdr:sp macro="" textlink="">
        <xdr:nvSpPr>
          <xdr:cNvPr id="342" name="フリーフォーム 204">
            <a:extLst>
              <a:ext uri="{FF2B5EF4-FFF2-40B4-BE49-F238E27FC236}">
                <a16:creationId xmlns:a16="http://schemas.microsoft.com/office/drawing/2014/main" id="{00000000-0008-0000-0100-00005601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343" name="フリーフォーム 204">
            <a:extLst>
              <a:ext uri="{FF2B5EF4-FFF2-40B4-BE49-F238E27FC236}">
                <a16:creationId xmlns:a16="http://schemas.microsoft.com/office/drawing/2014/main" id="{00000000-0008-0000-0100-00005701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20</xdr:col>
      <xdr:colOff>238123</xdr:colOff>
      <xdr:row>72</xdr:row>
      <xdr:rowOff>54431</xdr:rowOff>
    </xdr:from>
    <xdr:to>
      <xdr:col>21</xdr:col>
      <xdr:colOff>244629</xdr:colOff>
      <xdr:row>72</xdr:row>
      <xdr:rowOff>218094</xdr:rowOff>
    </xdr:to>
    <xdr:grpSp>
      <xdr:nvGrpSpPr>
        <xdr:cNvPr id="344" name="グループ化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GrpSpPr/>
      </xdr:nvGrpSpPr>
      <xdr:grpSpPr>
        <a:xfrm>
          <a:off x="14925673" y="22161956"/>
          <a:ext cx="739931" cy="163663"/>
          <a:chOff x="6851493" y="13266965"/>
          <a:chExt cx="758123" cy="163663"/>
        </a:xfrm>
      </xdr:grpSpPr>
      <xdr:sp macro="" textlink="">
        <xdr:nvSpPr>
          <xdr:cNvPr id="345" name="フリーフォーム 204">
            <a:extLst>
              <a:ext uri="{FF2B5EF4-FFF2-40B4-BE49-F238E27FC236}">
                <a16:creationId xmlns:a16="http://schemas.microsoft.com/office/drawing/2014/main" id="{00000000-0008-0000-0100-00005901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346" name="フリーフォーム 204">
            <a:extLst>
              <a:ext uri="{FF2B5EF4-FFF2-40B4-BE49-F238E27FC236}">
                <a16:creationId xmlns:a16="http://schemas.microsoft.com/office/drawing/2014/main" id="{00000000-0008-0000-0100-00005A01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solidFill>
              <a:srgbClr val="5D9CD5">
                <a:alpha val="49804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 editAs="oneCell">
    <xdr:from>
      <xdr:col>20</xdr:col>
      <xdr:colOff>544286</xdr:colOff>
      <xdr:row>81</xdr:row>
      <xdr:rowOff>204107</xdr:rowOff>
    </xdr:from>
    <xdr:to>
      <xdr:col>24</xdr:col>
      <xdr:colOff>499079</xdr:colOff>
      <xdr:row>81</xdr:row>
      <xdr:rowOff>206470</xdr:rowOff>
    </xdr:to>
    <xdr:pic>
      <xdr:nvPicPr>
        <xdr:cNvPr id="385" name="図 384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69286" y="17594036"/>
          <a:ext cx="2145978" cy="256054"/>
        </a:xfrm>
        <a:prstGeom prst="rect">
          <a:avLst/>
        </a:prstGeom>
      </xdr:spPr>
    </xdr:pic>
    <xdr:clientData/>
  </xdr:twoCellAnchor>
  <xdr:twoCellAnchor editAs="oneCell">
    <xdr:from>
      <xdr:col>26</xdr:col>
      <xdr:colOff>40822</xdr:colOff>
      <xdr:row>78</xdr:row>
      <xdr:rowOff>170086</xdr:rowOff>
    </xdr:from>
    <xdr:to>
      <xdr:col>29</xdr:col>
      <xdr:colOff>510853</xdr:colOff>
      <xdr:row>79</xdr:row>
      <xdr:rowOff>148019</xdr:rowOff>
    </xdr:to>
    <xdr:pic>
      <xdr:nvPicPr>
        <xdr:cNvPr id="445" name="図 444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93322" y="16362586"/>
          <a:ext cx="2517907" cy="249251"/>
        </a:xfrm>
        <a:prstGeom prst="rect">
          <a:avLst/>
        </a:prstGeom>
      </xdr:spPr>
    </xdr:pic>
    <xdr:clientData/>
  </xdr:twoCellAnchor>
  <xdr:twoCellAnchor editAs="oneCell">
    <xdr:from>
      <xdr:col>30</xdr:col>
      <xdr:colOff>666749</xdr:colOff>
      <xdr:row>71</xdr:row>
      <xdr:rowOff>231322</xdr:rowOff>
    </xdr:from>
    <xdr:to>
      <xdr:col>34</xdr:col>
      <xdr:colOff>91298</xdr:colOff>
      <xdr:row>73</xdr:row>
      <xdr:rowOff>1815</xdr:rowOff>
    </xdr:to>
    <xdr:pic>
      <xdr:nvPicPr>
        <xdr:cNvPr id="447" name="図 446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95320" y="15171965"/>
          <a:ext cx="2145978" cy="256054"/>
        </a:xfrm>
        <a:prstGeom prst="rect">
          <a:avLst/>
        </a:prstGeom>
      </xdr:spPr>
    </xdr:pic>
    <xdr:clientData/>
  </xdr:twoCellAnchor>
  <xdr:twoCellAnchor editAs="oneCell">
    <xdr:from>
      <xdr:col>33</xdr:col>
      <xdr:colOff>104775</xdr:colOff>
      <xdr:row>62</xdr:row>
      <xdr:rowOff>1360</xdr:rowOff>
    </xdr:from>
    <xdr:to>
      <xdr:col>36</xdr:col>
      <xdr:colOff>114432</xdr:colOff>
      <xdr:row>62</xdr:row>
      <xdr:rowOff>258213</xdr:rowOff>
    </xdr:to>
    <xdr:pic>
      <xdr:nvPicPr>
        <xdr:cNvPr id="449" name="図 448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21375" y="12383860"/>
          <a:ext cx="2067057" cy="249251"/>
        </a:xfrm>
        <a:prstGeom prst="rect">
          <a:avLst/>
        </a:prstGeom>
      </xdr:spPr>
    </xdr:pic>
    <xdr:clientData/>
  </xdr:twoCellAnchor>
  <xdr:twoCellAnchor editAs="oneCell">
    <xdr:from>
      <xdr:col>34</xdr:col>
      <xdr:colOff>122465</xdr:colOff>
      <xdr:row>56</xdr:row>
      <xdr:rowOff>0</xdr:rowOff>
    </xdr:from>
    <xdr:to>
      <xdr:col>37</xdr:col>
      <xdr:colOff>227373</xdr:colOff>
      <xdr:row>57</xdr:row>
      <xdr:rowOff>6112</xdr:rowOff>
    </xdr:to>
    <xdr:pic>
      <xdr:nvPicPr>
        <xdr:cNvPr id="451" name="図 450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72465" y="11266714"/>
          <a:ext cx="2145978" cy="256054"/>
        </a:xfrm>
        <a:prstGeom prst="rect">
          <a:avLst/>
        </a:prstGeom>
      </xdr:spPr>
    </xdr:pic>
    <xdr:clientData/>
  </xdr:twoCellAnchor>
  <xdr:twoCellAnchor editAs="oneCell">
    <xdr:from>
      <xdr:col>29</xdr:col>
      <xdr:colOff>425904</xdr:colOff>
      <xdr:row>49</xdr:row>
      <xdr:rowOff>204108</xdr:rowOff>
    </xdr:from>
    <xdr:to>
      <xdr:col>32</xdr:col>
      <xdr:colOff>530811</xdr:colOff>
      <xdr:row>50</xdr:row>
      <xdr:rowOff>215233</xdr:rowOff>
    </xdr:to>
    <xdr:pic>
      <xdr:nvPicPr>
        <xdr:cNvPr id="455" name="図 454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74118" y="9756322"/>
          <a:ext cx="2145978" cy="256054"/>
        </a:xfrm>
        <a:prstGeom prst="rect">
          <a:avLst/>
        </a:prstGeom>
      </xdr:spPr>
    </xdr:pic>
    <xdr:clientData/>
  </xdr:twoCellAnchor>
  <xdr:twoCellAnchor editAs="oneCell">
    <xdr:from>
      <xdr:col>30</xdr:col>
      <xdr:colOff>666750</xdr:colOff>
      <xdr:row>45</xdr:row>
      <xdr:rowOff>95252</xdr:rowOff>
    </xdr:from>
    <xdr:to>
      <xdr:col>34</xdr:col>
      <xdr:colOff>417871</xdr:colOff>
      <xdr:row>46</xdr:row>
      <xdr:rowOff>15461</xdr:rowOff>
    </xdr:to>
    <xdr:pic>
      <xdr:nvPicPr>
        <xdr:cNvPr id="457" name="図 456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40250" y="8429627"/>
          <a:ext cx="2513371" cy="279513"/>
        </a:xfrm>
        <a:prstGeom prst="rect">
          <a:avLst/>
        </a:prstGeom>
      </xdr:spPr>
    </xdr:pic>
    <xdr:clientData/>
  </xdr:twoCellAnchor>
  <xdr:twoCellAnchor editAs="oneCell">
    <xdr:from>
      <xdr:col>25</xdr:col>
      <xdr:colOff>136071</xdr:colOff>
      <xdr:row>18</xdr:row>
      <xdr:rowOff>27214</xdr:rowOff>
    </xdr:from>
    <xdr:to>
      <xdr:col>28</xdr:col>
      <xdr:colOff>240978</xdr:colOff>
      <xdr:row>19</xdr:row>
      <xdr:rowOff>2901</xdr:rowOff>
    </xdr:to>
    <xdr:pic>
      <xdr:nvPicPr>
        <xdr:cNvPr id="461" name="図 460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62857" y="1986643"/>
          <a:ext cx="2145978" cy="256054"/>
        </a:xfrm>
        <a:prstGeom prst="rect">
          <a:avLst/>
        </a:prstGeom>
      </xdr:spPr>
    </xdr:pic>
    <xdr:clientData/>
  </xdr:twoCellAnchor>
  <xdr:twoCellAnchor editAs="oneCell">
    <xdr:from>
      <xdr:col>21</xdr:col>
      <xdr:colOff>572736</xdr:colOff>
      <xdr:row>41</xdr:row>
      <xdr:rowOff>217714</xdr:rowOff>
    </xdr:from>
    <xdr:to>
      <xdr:col>24</xdr:col>
      <xdr:colOff>696691</xdr:colOff>
      <xdr:row>42</xdr:row>
      <xdr:rowOff>217583</xdr:rowOff>
    </xdr:to>
    <xdr:pic>
      <xdr:nvPicPr>
        <xdr:cNvPr id="464" name="図 463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70031" y="7846373"/>
          <a:ext cx="2157110" cy="242323"/>
        </a:xfrm>
        <a:prstGeom prst="rect">
          <a:avLst/>
        </a:prstGeom>
      </xdr:spPr>
    </xdr:pic>
    <xdr:clientData/>
  </xdr:twoCellAnchor>
  <xdr:twoCellAnchor editAs="oneCell">
    <xdr:from>
      <xdr:col>20</xdr:col>
      <xdr:colOff>489857</xdr:colOff>
      <xdr:row>51</xdr:row>
      <xdr:rowOff>81643</xdr:rowOff>
    </xdr:from>
    <xdr:to>
      <xdr:col>23</xdr:col>
      <xdr:colOff>594764</xdr:colOff>
      <xdr:row>52</xdr:row>
      <xdr:rowOff>99118</xdr:rowOff>
    </xdr:to>
    <xdr:pic>
      <xdr:nvPicPr>
        <xdr:cNvPr id="466" name="図 46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4857" y="10123714"/>
          <a:ext cx="2145978" cy="256054"/>
        </a:xfrm>
        <a:prstGeom prst="rect">
          <a:avLst/>
        </a:prstGeom>
      </xdr:spPr>
    </xdr:pic>
    <xdr:clientData/>
  </xdr:twoCellAnchor>
  <xdr:twoCellAnchor editAs="oneCell">
    <xdr:from>
      <xdr:col>36</xdr:col>
      <xdr:colOff>173569</xdr:colOff>
      <xdr:row>25</xdr:row>
      <xdr:rowOff>113392</xdr:rowOff>
    </xdr:from>
    <xdr:to>
      <xdr:col>39</xdr:col>
      <xdr:colOff>608370</xdr:colOff>
      <xdr:row>26</xdr:row>
      <xdr:rowOff>98495</xdr:rowOff>
    </xdr:to>
    <xdr:pic>
      <xdr:nvPicPr>
        <xdr:cNvPr id="474" name="図 473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90444" y="3685267"/>
          <a:ext cx="2506489" cy="231889"/>
        </a:xfrm>
        <a:prstGeom prst="rect">
          <a:avLst/>
        </a:prstGeom>
      </xdr:spPr>
    </xdr:pic>
    <xdr:clientData/>
  </xdr:twoCellAnchor>
  <xdr:twoCellAnchor>
    <xdr:from>
      <xdr:col>29</xdr:col>
      <xdr:colOff>520015</xdr:colOff>
      <xdr:row>80</xdr:row>
      <xdr:rowOff>240136</xdr:rowOff>
    </xdr:from>
    <xdr:to>
      <xdr:col>33</xdr:col>
      <xdr:colOff>140604</xdr:colOff>
      <xdr:row>84</xdr:row>
      <xdr:rowOff>172814</xdr:rowOff>
    </xdr:to>
    <xdr:sp macro="" textlink="">
      <xdr:nvSpPr>
        <xdr:cNvPr id="490" name="テキスト ボックス 489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 txBox="1"/>
      </xdr:nvSpPr>
      <xdr:spPr>
        <a:xfrm>
          <a:off x="21189265" y="24556100"/>
          <a:ext cx="2505303" cy="926000"/>
        </a:xfrm>
        <a:prstGeom prst="rect">
          <a:avLst/>
        </a:prstGeom>
        <a:solidFill>
          <a:schemeClr val="bg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2000"/>
            <a:t>床下浸水乾燥</a:t>
          </a:r>
          <a:endParaRPr kumimoji="1" lang="en-US" altLang="ja-JP" sz="2000"/>
        </a:p>
        <a:p>
          <a:r>
            <a:rPr kumimoji="1" lang="ja-JP" altLang="en-US" sz="2000"/>
            <a:t>・消毒・防蟻処理</a:t>
          </a:r>
          <a:endParaRPr kumimoji="1" lang="ja-JP" altLang="en-US" sz="400"/>
        </a:p>
      </xdr:txBody>
    </xdr:sp>
    <xdr:clientData/>
  </xdr:twoCellAnchor>
  <xdr:oneCellAnchor>
    <xdr:from>
      <xdr:col>12</xdr:col>
      <xdr:colOff>285751</xdr:colOff>
      <xdr:row>73</xdr:row>
      <xdr:rowOff>161660</xdr:rowOff>
    </xdr:from>
    <xdr:ext cx="3635374" cy="950517"/>
    <xdr:sp macro="" textlink="">
      <xdr:nvSpPr>
        <xdr:cNvPr id="491" name="テキスト ボックス 490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 txBox="1"/>
      </xdr:nvSpPr>
      <xdr:spPr>
        <a:xfrm>
          <a:off x="5064126" y="15163535"/>
          <a:ext cx="3635374" cy="950517"/>
        </a:xfrm>
        <a:prstGeom prst="rect">
          <a:avLst/>
        </a:prstGeom>
        <a:noFill/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/>
            <a:t>・</a:t>
          </a:r>
          <a:r>
            <a:rPr kumimoji="1" lang="ja-JP" altLang="en-US" sz="2000"/>
            <a:t>浸水範囲の外壁（モルタル・木質系）の交換</a:t>
          </a:r>
          <a:endParaRPr kumimoji="1" lang="ja-JP" altLang="en-US" sz="1000"/>
        </a:p>
      </xdr:txBody>
    </xdr:sp>
    <xdr:clientData/>
  </xdr:oneCellAnchor>
  <xdr:twoCellAnchor>
    <xdr:from>
      <xdr:col>12</xdr:col>
      <xdr:colOff>254000</xdr:colOff>
      <xdr:row>59</xdr:row>
      <xdr:rowOff>180945</xdr:rowOff>
    </xdr:from>
    <xdr:to>
      <xdr:col>18</xdr:col>
      <xdr:colOff>492125</xdr:colOff>
      <xdr:row>63</xdr:row>
      <xdr:rowOff>232276</xdr:rowOff>
    </xdr:to>
    <xdr:sp macro="" textlink="">
      <xdr:nvSpPr>
        <xdr:cNvPr id="492" name="テキスト ボックス 491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 txBox="1"/>
      </xdr:nvSpPr>
      <xdr:spPr>
        <a:xfrm>
          <a:off x="5061618" y="11971892"/>
          <a:ext cx="3672139" cy="1013858"/>
        </a:xfrm>
        <a:prstGeom prst="rect">
          <a:avLst/>
        </a:prstGeom>
        <a:noFill/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・</a:t>
          </a:r>
          <a:r>
            <a:rPr kumimoji="1" lang="ja-JP" altLang="en-US" sz="2000"/>
            <a:t>１階外壁（モルタル・木質系）の全交換</a:t>
          </a:r>
          <a:endParaRPr kumimoji="1" lang="ja-JP" altLang="en-US" sz="800"/>
        </a:p>
      </xdr:txBody>
    </xdr:sp>
    <xdr:clientData/>
  </xdr:twoCellAnchor>
  <xdr:twoCellAnchor>
    <xdr:from>
      <xdr:col>12</xdr:col>
      <xdr:colOff>238126</xdr:colOff>
      <xdr:row>45</xdr:row>
      <xdr:rowOff>217379</xdr:rowOff>
    </xdr:from>
    <xdr:to>
      <xdr:col>18</xdr:col>
      <xdr:colOff>460375</xdr:colOff>
      <xdr:row>50</xdr:row>
      <xdr:rowOff>74842</xdr:rowOff>
    </xdr:to>
    <xdr:sp macro="" textlink="">
      <xdr:nvSpPr>
        <xdr:cNvPr id="493" name="テキスト ボックス 492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 txBox="1"/>
      </xdr:nvSpPr>
      <xdr:spPr>
        <a:xfrm>
          <a:off x="5048251" y="8551754"/>
          <a:ext cx="3658053" cy="1048088"/>
        </a:xfrm>
        <a:prstGeom prst="rect">
          <a:avLst/>
        </a:prstGeom>
        <a:noFill/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/>
            <a:t>２</a:t>
          </a:r>
          <a:r>
            <a:rPr kumimoji="1" lang="en-US" altLang="ja-JP" sz="900"/>
            <a:t>2</a:t>
          </a:r>
          <a:r>
            <a:rPr kumimoji="1" lang="ja-JP" altLang="en-US" sz="2000"/>
            <a:t>階外壁（モルタル・木質系）の浸水範囲の交換</a:t>
          </a:r>
        </a:p>
      </xdr:txBody>
    </xdr:sp>
    <xdr:clientData/>
  </xdr:twoCellAnchor>
  <xdr:twoCellAnchor>
    <xdr:from>
      <xdr:col>12</xdr:col>
      <xdr:colOff>297997</xdr:colOff>
      <xdr:row>30</xdr:row>
      <xdr:rowOff>38100</xdr:rowOff>
    </xdr:from>
    <xdr:to>
      <xdr:col>18</xdr:col>
      <xdr:colOff>437696</xdr:colOff>
      <xdr:row>34</xdr:row>
      <xdr:rowOff>49893</xdr:rowOff>
    </xdr:to>
    <xdr:sp macro="" textlink="">
      <xdr:nvSpPr>
        <xdr:cNvPr id="494" name="テキスト ボックス 493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 txBox="1"/>
      </xdr:nvSpPr>
      <xdr:spPr>
        <a:xfrm>
          <a:off x="9413422" y="11734800"/>
          <a:ext cx="3902074" cy="964293"/>
        </a:xfrm>
        <a:prstGeom prst="rect">
          <a:avLst/>
        </a:prstGeom>
        <a:noFill/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latin typeface="+mn-ea"/>
              <a:ea typeface="+mn-ea"/>
            </a:rPr>
            <a:t>2</a:t>
          </a:r>
          <a:r>
            <a:rPr kumimoji="1" lang="ja-JP" altLang="en-US" sz="2000">
              <a:latin typeface="+mn-ea"/>
              <a:ea typeface="+mn-ea"/>
            </a:rPr>
            <a:t>階外壁（モルタル・木質系）全交換</a:t>
          </a:r>
        </a:p>
      </xdr:txBody>
    </xdr:sp>
    <xdr:clientData/>
  </xdr:twoCellAnchor>
  <xdr:twoCellAnchor>
    <xdr:from>
      <xdr:col>20</xdr:col>
      <xdr:colOff>444955</xdr:colOff>
      <xdr:row>14</xdr:row>
      <xdr:rowOff>92974</xdr:rowOff>
    </xdr:from>
    <xdr:to>
      <xdr:col>24</xdr:col>
      <xdr:colOff>136072</xdr:colOff>
      <xdr:row>16</xdr:row>
      <xdr:rowOff>156474</xdr:rowOff>
    </xdr:to>
    <xdr:sp macro="" textlink="">
      <xdr:nvSpPr>
        <xdr:cNvPr id="495" name="テキスト ボックス 494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 txBox="1"/>
      </xdr:nvSpPr>
      <xdr:spPr>
        <a:xfrm>
          <a:off x="10065205" y="1045474"/>
          <a:ext cx="2439760" cy="539750"/>
        </a:xfrm>
        <a:prstGeom prst="rect">
          <a:avLst/>
        </a:prstGeom>
        <a:noFill/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/>
            <a:t>2</a:t>
          </a:r>
          <a:r>
            <a:rPr kumimoji="1" lang="ja-JP" altLang="en-US" sz="2000"/>
            <a:t>階瓦屋根の全交換</a:t>
          </a:r>
        </a:p>
      </xdr:txBody>
    </xdr:sp>
    <xdr:clientData/>
  </xdr:twoCellAnchor>
  <xdr:twoCellAnchor>
    <xdr:from>
      <xdr:col>34</xdr:col>
      <xdr:colOff>60049</xdr:colOff>
      <xdr:row>49</xdr:row>
      <xdr:rowOff>97481</xdr:rowOff>
    </xdr:from>
    <xdr:to>
      <xdr:col>37</xdr:col>
      <xdr:colOff>34019</xdr:colOff>
      <xdr:row>51</xdr:row>
      <xdr:rowOff>102055</xdr:rowOff>
    </xdr:to>
    <xdr:sp macro="" textlink="">
      <xdr:nvSpPr>
        <xdr:cNvPr id="498" name="テキスト ボックス 497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 txBox="1"/>
      </xdr:nvSpPr>
      <xdr:spPr>
        <a:xfrm>
          <a:off x="19110049" y="9649695"/>
          <a:ext cx="2015041" cy="494431"/>
        </a:xfrm>
        <a:prstGeom prst="rect">
          <a:avLst/>
        </a:prstGeom>
        <a:noFill/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100"/>
            <a:t>・</a:t>
          </a:r>
          <a:r>
            <a:rPr kumimoji="1" lang="ja-JP" altLang="en-US" sz="2000"/>
            <a:t>２階床の全交換</a:t>
          </a:r>
          <a:endParaRPr kumimoji="1" lang="ja-JP" altLang="en-US" sz="1100"/>
        </a:p>
      </xdr:txBody>
    </xdr:sp>
    <xdr:clientData/>
  </xdr:twoCellAnchor>
  <xdr:twoCellAnchor>
    <xdr:from>
      <xdr:col>39</xdr:col>
      <xdr:colOff>0</xdr:colOff>
      <xdr:row>69</xdr:row>
      <xdr:rowOff>185887</xdr:rowOff>
    </xdr:from>
    <xdr:to>
      <xdr:col>43</xdr:col>
      <xdr:colOff>508000</xdr:colOff>
      <xdr:row>75</xdr:row>
      <xdr:rowOff>116899</xdr:rowOff>
    </xdr:to>
    <xdr:sp macro="" textlink="">
      <xdr:nvSpPr>
        <xdr:cNvPr id="499" name="テキスト ボックス 498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 txBox="1"/>
      </xdr:nvSpPr>
      <xdr:spPr>
        <a:xfrm>
          <a:off x="26701750" y="25649387"/>
          <a:ext cx="3302000" cy="1455012"/>
        </a:xfrm>
        <a:prstGeom prst="rect">
          <a:avLst/>
        </a:prstGeom>
        <a:solidFill>
          <a:schemeClr val="bg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2000"/>
            <a:t>浸水範囲の</a:t>
          </a:r>
          <a:r>
            <a:rPr kumimoji="1" lang="en-US" altLang="ja-JP" sz="2000"/>
            <a:t>1</a:t>
          </a:r>
          <a:r>
            <a:rPr kumimoji="1" lang="ja-JP" altLang="en-US" sz="2000"/>
            <a:t>階内壁ボード</a:t>
          </a:r>
          <a:endParaRPr kumimoji="1" lang="en-US" altLang="ja-JP" sz="2000"/>
        </a:p>
        <a:p>
          <a:r>
            <a:rPr kumimoji="1" lang="ja-JP" altLang="en-US" sz="2000"/>
            <a:t>（胴縁）断熱材の交換</a:t>
          </a:r>
          <a:endParaRPr kumimoji="1" lang="en-US" altLang="ja-JP" sz="2000"/>
        </a:p>
        <a:p>
          <a:r>
            <a:rPr kumimoji="1" lang="ja-JP" altLang="en-US" sz="2000"/>
            <a:t>・障子・ふすまの全交換</a:t>
          </a:r>
          <a:endParaRPr kumimoji="1" lang="ja-JP" altLang="en-US" sz="3600"/>
        </a:p>
      </xdr:txBody>
    </xdr:sp>
    <xdr:clientData/>
  </xdr:twoCellAnchor>
  <xdr:twoCellAnchor>
    <xdr:from>
      <xdr:col>38</xdr:col>
      <xdr:colOff>666750</xdr:colOff>
      <xdr:row>60</xdr:row>
      <xdr:rowOff>152588</xdr:rowOff>
    </xdr:from>
    <xdr:to>
      <xdr:col>43</xdr:col>
      <xdr:colOff>539750</xdr:colOff>
      <xdr:row>64</xdr:row>
      <xdr:rowOff>61234</xdr:rowOff>
    </xdr:to>
    <xdr:sp macro="" textlink="">
      <xdr:nvSpPr>
        <xdr:cNvPr id="500" name="テキスト ボックス 499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 txBox="1"/>
      </xdr:nvSpPr>
      <xdr:spPr>
        <a:xfrm>
          <a:off x="26670000" y="23266588"/>
          <a:ext cx="3365500" cy="988146"/>
        </a:xfrm>
        <a:prstGeom prst="rect">
          <a:avLst/>
        </a:prstGeom>
        <a:solidFill>
          <a:schemeClr val="bg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2000"/>
            <a:t>１階内壁仕上げ材の全交換</a:t>
          </a:r>
          <a:endParaRPr kumimoji="1" lang="en-US" altLang="ja-JP" sz="2000"/>
        </a:p>
        <a:p>
          <a:r>
            <a:rPr kumimoji="1" lang="ja-JP" altLang="en-US" sz="2000"/>
            <a:t>・</a:t>
          </a:r>
          <a:r>
            <a:rPr kumimoji="1" lang="en-US" altLang="ja-JP" sz="2000"/>
            <a:t>1</a:t>
          </a:r>
          <a:r>
            <a:rPr kumimoji="1" lang="ja-JP" altLang="en-US" sz="2000"/>
            <a:t>階木製扉の全交換</a:t>
          </a:r>
        </a:p>
      </xdr:txBody>
    </xdr:sp>
    <xdr:clientData/>
  </xdr:twoCellAnchor>
  <xdr:twoCellAnchor>
    <xdr:from>
      <xdr:col>39</xdr:col>
      <xdr:colOff>408211</xdr:colOff>
      <xdr:row>56</xdr:row>
      <xdr:rowOff>228557</xdr:rowOff>
    </xdr:from>
    <xdr:to>
      <xdr:col>43</xdr:col>
      <xdr:colOff>535213</xdr:colOff>
      <xdr:row>58</xdr:row>
      <xdr:rowOff>197305</xdr:rowOff>
    </xdr:to>
    <xdr:sp macro="" textlink="">
      <xdr:nvSpPr>
        <xdr:cNvPr id="501" name="テキスト ボックス 500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 txBox="1"/>
      </xdr:nvSpPr>
      <xdr:spPr>
        <a:xfrm>
          <a:off x="27109961" y="22358307"/>
          <a:ext cx="2921002" cy="476748"/>
        </a:xfrm>
        <a:prstGeom prst="rect">
          <a:avLst/>
        </a:prstGeom>
        <a:noFill/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2000"/>
            <a:t>１階天井の全交換</a:t>
          </a:r>
        </a:p>
      </xdr:txBody>
    </xdr:sp>
    <xdr:clientData/>
  </xdr:twoCellAnchor>
  <xdr:twoCellAnchor>
    <xdr:from>
      <xdr:col>40</xdr:col>
      <xdr:colOff>582633</xdr:colOff>
      <xdr:row>26</xdr:row>
      <xdr:rowOff>52389</xdr:rowOff>
    </xdr:from>
    <xdr:to>
      <xdr:col>43</xdr:col>
      <xdr:colOff>539750</xdr:colOff>
      <xdr:row>28</xdr:row>
      <xdr:rowOff>63501</xdr:rowOff>
    </xdr:to>
    <xdr:sp macro="" textlink="">
      <xdr:nvSpPr>
        <xdr:cNvPr id="502" name="テキスト ボックス 501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 txBox="1"/>
      </xdr:nvSpPr>
      <xdr:spPr>
        <a:xfrm>
          <a:off x="27982883" y="14466889"/>
          <a:ext cx="2052617" cy="519112"/>
        </a:xfrm>
        <a:prstGeom prst="rect">
          <a:avLst/>
        </a:prstGeom>
        <a:noFill/>
        <a:ln w="28575" cmpd="sng">
          <a:solidFill>
            <a:srgbClr val="192B3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100"/>
            <a:t>　</a:t>
          </a:r>
          <a:r>
            <a:rPr kumimoji="1" lang="en-US" altLang="ja-JP" sz="2000"/>
            <a:t>2</a:t>
          </a:r>
          <a:r>
            <a:rPr kumimoji="1" lang="ja-JP" altLang="en-US" sz="2000"/>
            <a:t>階天井の全交換</a:t>
          </a:r>
        </a:p>
      </xdr:txBody>
    </xdr:sp>
    <xdr:clientData/>
  </xdr:twoCellAnchor>
  <xdr:twoCellAnchor>
    <xdr:from>
      <xdr:col>34</xdr:col>
      <xdr:colOff>55286</xdr:colOff>
      <xdr:row>81</xdr:row>
      <xdr:rowOff>141253</xdr:rowOff>
    </xdr:from>
    <xdr:to>
      <xdr:col>37</xdr:col>
      <xdr:colOff>158526</xdr:colOff>
      <xdr:row>83</xdr:row>
      <xdr:rowOff>188840</xdr:rowOff>
    </xdr:to>
    <xdr:sp macro="" textlink="">
      <xdr:nvSpPr>
        <xdr:cNvPr id="503" name="テキスト ボックス 502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 txBox="1"/>
      </xdr:nvSpPr>
      <xdr:spPr>
        <a:xfrm>
          <a:off x="23048636" y="24811003"/>
          <a:ext cx="2160640" cy="542887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2000"/>
            <a:t>床下土砂の撤去</a:t>
          </a:r>
          <a:endParaRPr kumimoji="1" lang="ja-JP" altLang="en-US" sz="800"/>
        </a:p>
      </xdr:txBody>
    </xdr:sp>
    <xdr:clientData/>
  </xdr:twoCellAnchor>
  <xdr:twoCellAnchor>
    <xdr:from>
      <xdr:col>18</xdr:col>
      <xdr:colOff>666751</xdr:colOff>
      <xdr:row>72</xdr:row>
      <xdr:rowOff>174625</xdr:rowOff>
    </xdr:from>
    <xdr:to>
      <xdr:col>19</xdr:col>
      <xdr:colOff>603250</xdr:colOff>
      <xdr:row>82</xdr:row>
      <xdr:rowOff>0</xdr:rowOff>
    </xdr:to>
    <xdr:sp macro="" textlink="">
      <xdr:nvSpPr>
        <xdr:cNvPr id="532" name="左中かっこ 531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/>
      </xdr:nvSpPr>
      <xdr:spPr>
        <a:xfrm>
          <a:off x="8858251" y="14938375"/>
          <a:ext cx="619124" cy="2206625"/>
        </a:xfrm>
        <a:prstGeom prst="leftBrace">
          <a:avLst>
            <a:gd name="adj1" fmla="val 26282"/>
            <a:gd name="adj2" fmla="val 31295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508000</xdr:colOff>
      <xdr:row>75</xdr:row>
      <xdr:rowOff>150813</xdr:rowOff>
    </xdr:from>
    <xdr:to>
      <xdr:col>18</xdr:col>
      <xdr:colOff>666751</xdr:colOff>
      <xdr:row>75</xdr:row>
      <xdr:rowOff>160669</xdr:rowOff>
    </xdr:to>
    <xdr:cxnSp macro="">
      <xdr:nvCxnSpPr>
        <xdr:cNvPr id="534" name="直線コネクタ 533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CxnSpPr>
          <a:stCxn id="532" idx="1"/>
          <a:endCxn id="491" idx="3"/>
        </xdr:cNvCxnSpPr>
      </xdr:nvCxnSpPr>
      <xdr:spPr>
        <a:xfrm flipH="1">
          <a:off x="8699500" y="15628938"/>
          <a:ext cx="158751" cy="9856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428625</xdr:colOff>
      <xdr:row>52</xdr:row>
      <xdr:rowOff>31751</xdr:rowOff>
    </xdr:from>
    <xdr:to>
      <xdr:col>20</xdr:col>
      <xdr:colOff>365124</xdr:colOff>
      <xdr:row>81</xdr:row>
      <xdr:rowOff>206376</xdr:rowOff>
    </xdr:to>
    <xdr:sp macro="" textlink="">
      <xdr:nvSpPr>
        <xdr:cNvPr id="537" name="左中かっこ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/>
      </xdr:nvSpPr>
      <xdr:spPr>
        <a:xfrm>
          <a:off x="12898438" y="16557626"/>
          <a:ext cx="619124" cy="7397750"/>
        </a:xfrm>
        <a:prstGeom prst="leftBrace">
          <a:avLst>
            <a:gd name="adj1" fmla="val 26282"/>
            <a:gd name="adj2" fmla="val 32285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492125</xdr:colOff>
      <xdr:row>62</xdr:row>
      <xdr:rowOff>15052</xdr:rowOff>
    </xdr:from>
    <xdr:to>
      <xdr:col>19</xdr:col>
      <xdr:colOff>428625</xdr:colOff>
      <xdr:row>62</xdr:row>
      <xdr:rowOff>16110</xdr:rowOff>
    </xdr:to>
    <xdr:cxnSp macro="">
      <xdr:nvCxnSpPr>
        <xdr:cNvPr id="539" name="直線コネクタ 538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CxnSpPr>
          <a:stCxn id="537" idx="1"/>
          <a:endCxn id="492" idx="3"/>
        </xdr:cNvCxnSpPr>
      </xdr:nvCxnSpPr>
      <xdr:spPr>
        <a:xfrm flipH="1">
          <a:off x="12279313" y="18945990"/>
          <a:ext cx="619125" cy="1058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677928</xdr:colOff>
      <xdr:row>67</xdr:row>
      <xdr:rowOff>31750</xdr:rowOff>
    </xdr:from>
    <xdr:to>
      <xdr:col>19</xdr:col>
      <xdr:colOff>566965</xdr:colOff>
      <xdr:row>76</xdr:row>
      <xdr:rowOff>95250</xdr:rowOff>
    </xdr:to>
    <xdr:sp macro="" textlink="">
      <xdr:nvSpPr>
        <xdr:cNvPr id="559" name="左中かっこ 558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/>
      </xdr:nvSpPr>
      <xdr:spPr>
        <a:xfrm>
          <a:off x="8923857" y="13604875"/>
          <a:ext cx="576197" cy="2206625"/>
        </a:xfrm>
        <a:custGeom>
          <a:avLst/>
          <a:gdLst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2043907 h 2206625"/>
            <a:gd name="connsiteX1" fmla="*/ 309562 w 619124"/>
            <a:gd name="connsiteY1" fmla="*/ 853281 h 2206625"/>
            <a:gd name="connsiteX2" fmla="*/ 0 w 619124"/>
            <a:gd name="connsiteY2" fmla="*/ 690563 h 2206625"/>
            <a:gd name="connsiteX3" fmla="*/ 309562 w 619124"/>
            <a:gd name="connsiteY3" fmla="*/ 527845 h 2206625"/>
            <a:gd name="connsiteX4" fmla="*/ 309562 w 619124"/>
            <a:gd name="connsiteY4" fmla="*/ 162718 h 2206625"/>
            <a:gd name="connsiteX5" fmla="*/ 619124 w 619124"/>
            <a:gd name="connsiteY5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853281 h 2206625"/>
            <a:gd name="connsiteX1" fmla="*/ 0 w 619124"/>
            <a:gd name="connsiteY1" fmla="*/ 690563 h 2206625"/>
            <a:gd name="connsiteX2" fmla="*/ 309562 w 619124"/>
            <a:gd name="connsiteY2" fmla="*/ 527845 h 2206625"/>
            <a:gd name="connsiteX3" fmla="*/ 309562 w 619124"/>
            <a:gd name="connsiteY3" fmla="*/ 162718 h 2206625"/>
            <a:gd name="connsiteX4" fmla="*/ 619124 w 619124"/>
            <a:gd name="connsiteY4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0 w 619124"/>
            <a:gd name="connsiteY0" fmla="*/ 690563 h 2206625"/>
            <a:gd name="connsiteX1" fmla="*/ 309562 w 619124"/>
            <a:gd name="connsiteY1" fmla="*/ 527845 h 2206625"/>
            <a:gd name="connsiteX2" fmla="*/ 309562 w 619124"/>
            <a:gd name="connsiteY2" fmla="*/ 162718 h 2206625"/>
            <a:gd name="connsiteX3" fmla="*/ 619124 w 619124"/>
            <a:gd name="connsiteY3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527845 h 2206625"/>
            <a:gd name="connsiteX1" fmla="*/ 309562 w 619124"/>
            <a:gd name="connsiteY1" fmla="*/ 162718 h 2206625"/>
            <a:gd name="connsiteX2" fmla="*/ 619124 w 619124"/>
            <a:gd name="connsiteY2" fmla="*/ 0 h 2206625"/>
            <a:gd name="connsiteX0" fmla="*/ 619380 w 619380"/>
            <a:gd name="connsiteY0" fmla="*/ 2206625 h 2206625"/>
            <a:gd name="connsiteX1" fmla="*/ 309818 w 619380"/>
            <a:gd name="connsiteY1" fmla="*/ 2043907 h 2206625"/>
            <a:gd name="connsiteX2" fmla="*/ 373318 w 619380"/>
            <a:gd name="connsiteY2" fmla="*/ 1583531 h 2206625"/>
            <a:gd name="connsiteX3" fmla="*/ 256 w 619380"/>
            <a:gd name="connsiteY3" fmla="*/ 690563 h 2206625"/>
            <a:gd name="connsiteX4" fmla="*/ 309818 w 619380"/>
            <a:gd name="connsiteY4" fmla="*/ 527845 h 2206625"/>
            <a:gd name="connsiteX5" fmla="*/ 309818 w 619380"/>
            <a:gd name="connsiteY5" fmla="*/ 162718 h 2206625"/>
            <a:gd name="connsiteX6" fmla="*/ 619380 w 619380"/>
            <a:gd name="connsiteY6" fmla="*/ 0 h 2206625"/>
            <a:gd name="connsiteX7" fmla="*/ 619380 w 619380"/>
            <a:gd name="connsiteY7" fmla="*/ 2206625 h 2206625"/>
            <a:gd name="connsiteX0" fmla="*/ 309818 w 619380"/>
            <a:gd name="connsiteY0" fmla="*/ 527845 h 2206625"/>
            <a:gd name="connsiteX1" fmla="*/ 309818 w 619380"/>
            <a:gd name="connsiteY1" fmla="*/ 162718 h 2206625"/>
            <a:gd name="connsiteX2" fmla="*/ 619380 w 619380"/>
            <a:gd name="connsiteY2" fmla="*/ 0 h 2206625"/>
            <a:gd name="connsiteX0" fmla="*/ 571800 w 571800"/>
            <a:gd name="connsiteY0" fmla="*/ 2206625 h 2206625"/>
            <a:gd name="connsiteX1" fmla="*/ 262238 w 571800"/>
            <a:gd name="connsiteY1" fmla="*/ 2043907 h 2206625"/>
            <a:gd name="connsiteX2" fmla="*/ 325738 w 571800"/>
            <a:gd name="connsiteY2" fmla="*/ 1583531 h 2206625"/>
            <a:gd name="connsiteX3" fmla="*/ 301 w 571800"/>
            <a:gd name="connsiteY3" fmla="*/ 1262063 h 2206625"/>
            <a:gd name="connsiteX4" fmla="*/ 262238 w 571800"/>
            <a:gd name="connsiteY4" fmla="*/ 527845 h 2206625"/>
            <a:gd name="connsiteX5" fmla="*/ 262238 w 571800"/>
            <a:gd name="connsiteY5" fmla="*/ 162718 h 2206625"/>
            <a:gd name="connsiteX6" fmla="*/ 571800 w 571800"/>
            <a:gd name="connsiteY6" fmla="*/ 0 h 2206625"/>
            <a:gd name="connsiteX7" fmla="*/ 571800 w 571800"/>
            <a:gd name="connsiteY7" fmla="*/ 2206625 h 2206625"/>
            <a:gd name="connsiteX0" fmla="*/ 262238 w 571800"/>
            <a:gd name="connsiteY0" fmla="*/ 527845 h 2206625"/>
            <a:gd name="connsiteX1" fmla="*/ 262238 w 571800"/>
            <a:gd name="connsiteY1" fmla="*/ 162718 h 2206625"/>
            <a:gd name="connsiteX2" fmla="*/ 571800 w 571800"/>
            <a:gd name="connsiteY2" fmla="*/ 0 h 2206625"/>
            <a:gd name="connsiteX0" fmla="*/ 571800 w 571800"/>
            <a:gd name="connsiteY0" fmla="*/ 2206625 h 2206625"/>
            <a:gd name="connsiteX1" fmla="*/ 262238 w 571800"/>
            <a:gd name="connsiteY1" fmla="*/ 2043907 h 2206625"/>
            <a:gd name="connsiteX2" fmla="*/ 325738 w 571800"/>
            <a:gd name="connsiteY2" fmla="*/ 1583531 h 2206625"/>
            <a:gd name="connsiteX3" fmla="*/ 301 w 571800"/>
            <a:gd name="connsiteY3" fmla="*/ 1262063 h 2206625"/>
            <a:gd name="connsiteX4" fmla="*/ 262238 w 571800"/>
            <a:gd name="connsiteY4" fmla="*/ 527845 h 2206625"/>
            <a:gd name="connsiteX5" fmla="*/ 262238 w 571800"/>
            <a:gd name="connsiteY5" fmla="*/ 162718 h 2206625"/>
            <a:gd name="connsiteX6" fmla="*/ 571800 w 571800"/>
            <a:gd name="connsiteY6" fmla="*/ 0 h 2206625"/>
            <a:gd name="connsiteX7" fmla="*/ 571800 w 571800"/>
            <a:gd name="connsiteY7" fmla="*/ 2206625 h 2206625"/>
            <a:gd name="connsiteX0" fmla="*/ 293988 w 571800"/>
            <a:gd name="connsiteY0" fmla="*/ 1527970 h 2206625"/>
            <a:gd name="connsiteX1" fmla="*/ 262238 w 571800"/>
            <a:gd name="connsiteY1" fmla="*/ 162718 h 2206625"/>
            <a:gd name="connsiteX2" fmla="*/ 571800 w 571800"/>
            <a:gd name="connsiteY2" fmla="*/ 0 h 2206625"/>
            <a:gd name="connsiteX0" fmla="*/ 571662 w 571662"/>
            <a:gd name="connsiteY0" fmla="*/ 2206625 h 2206625"/>
            <a:gd name="connsiteX1" fmla="*/ 262100 w 571662"/>
            <a:gd name="connsiteY1" fmla="*/ 2043907 h 2206625"/>
            <a:gd name="connsiteX2" fmla="*/ 325600 w 571662"/>
            <a:gd name="connsiteY2" fmla="*/ 1583531 h 2206625"/>
            <a:gd name="connsiteX3" fmla="*/ 163 w 571662"/>
            <a:gd name="connsiteY3" fmla="*/ 1262063 h 2206625"/>
            <a:gd name="connsiteX4" fmla="*/ 277975 w 571662"/>
            <a:gd name="connsiteY4" fmla="*/ 1194595 h 2206625"/>
            <a:gd name="connsiteX5" fmla="*/ 262100 w 571662"/>
            <a:gd name="connsiteY5" fmla="*/ 162718 h 2206625"/>
            <a:gd name="connsiteX6" fmla="*/ 571662 w 571662"/>
            <a:gd name="connsiteY6" fmla="*/ 0 h 2206625"/>
            <a:gd name="connsiteX7" fmla="*/ 571662 w 571662"/>
            <a:gd name="connsiteY7" fmla="*/ 2206625 h 2206625"/>
            <a:gd name="connsiteX0" fmla="*/ 293850 w 571662"/>
            <a:gd name="connsiteY0" fmla="*/ 1527970 h 2206625"/>
            <a:gd name="connsiteX1" fmla="*/ 262100 w 571662"/>
            <a:gd name="connsiteY1" fmla="*/ 162718 h 2206625"/>
            <a:gd name="connsiteX2" fmla="*/ 571662 w 571662"/>
            <a:gd name="connsiteY2" fmla="*/ 0 h 2206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71662" h="2206625" stroke="0" extrusionOk="0">
              <a:moveTo>
                <a:pt x="571662" y="2206625"/>
              </a:moveTo>
              <a:cubicBezTo>
                <a:pt x="400696" y="2206625"/>
                <a:pt x="262100" y="2133774"/>
                <a:pt x="262100" y="2043907"/>
              </a:cubicBezTo>
              <a:lnTo>
                <a:pt x="325600" y="1583531"/>
              </a:lnTo>
              <a:cubicBezTo>
                <a:pt x="325600" y="1493664"/>
                <a:pt x="8101" y="1326886"/>
                <a:pt x="163" y="1262063"/>
              </a:cubicBezTo>
              <a:cubicBezTo>
                <a:pt x="-7775" y="1197240"/>
                <a:pt x="277975" y="1284462"/>
                <a:pt x="277975" y="1194595"/>
              </a:cubicBezTo>
              <a:lnTo>
                <a:pt x="262100" y="162718"/>
              </a:lnTo>
              <a:cubicBezTo>
                <a:pt x="262100" y="72851"/>
                <a:pt x="400696" y="0"/>
                <a:pt x="571662" y="0"/>
              </a:cubicBezTo>
              <a:lnTo>
                <a:pt x="571662" y="2206625"/>
              </a:lnTo>
              <a:close/>
            </a:path>
            <a:path w="571662" h="2206625" fill="none">
              <a:moveTo>
                <a:pt x="293850" y="1527970"/>
              </a:moveTo>
              <a:lnTo>
                <a:pt x="262100" y="162718"/>
              </a:lnTo>
              <a:cubicBezTo>
                <a:pt x="262100" y="72851"/>
                <a:pt x="400696" y="0"/>
                <a:pt x="571662" y="0"/>
              </a:cubicBezTo>
            </a:path>
          </a:pathLst>
        </a:custGeom>
        <a:ln w="2857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251726</xdr:colOff>
      <xdr:row>67</xdr:row>
      <xdr:rowOff>15875</xdr:rowOff>
    </xdr:from>
    <xdr:to>
      <xdr:col>18</xdr:col>
      <xdr:colOff>258231</xdr:colOff>
      <xdr:row>67</xdr:row>
      <xdr:rowOff>179538</xdr:rowOff>
    </xdr:to>
    <xdr:grpSp>
      <xdr:nvGrpSpPr>
        <xdr:cNvPr id="569" name="グループ化 568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GrpSpPr/>
      </xdr:nvGrpSpPr>
      <xdr:grpSpPr>
        <a:xfrm>
          <a:off x="12739001" y="20904200"/>
          <a:ext cx="739930" cy="163663"/>
          <a:chOff x="6851493" y="13266965"/>
          <a:chExt cx="758123" cy="163663"/>
        </a:xfrm>
      </xdr:grpSpPr>
      <xdr:sp macro="" textlink="">
        <xdr:nvSpPr>
          <xdr:cNvPr id="570" name="フリーフォーム 204">
            <a:extLst>
              <a:ext uri="{FF2B5EF4-FFF2-40B4-BE49-F238E27FC236}">
                <a16:creationId xmlns:a16="http://schemas.microsoft.com/office/drawing/2014/main" id="{00000000-0008-0000-0100-00003A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571" name="フリーフォーム 204">
            <a:extLst>
              <a:ext uri="{FF2B5EF4-FFF2-40B4-BE49-F238E27FC236}">
                <a16:creationId xmlns:a16="http://schemas.microsoft.com/office/drawing/2014/main" id="{00000000-0008-0000-0100-00003B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18</xdr:col>
      <xdr:colOff>243489</xdr:colOff>
      <xdr:row>67</xdr:row>
      <xdr:rowOff>20413</xdr:rowOff>
    </xdr:from>
    <xdr:to>
      <xdr:col>19</xdr:col>
      <xdr:colOff>255668</xdr:colOff>
      <xdr:row>67</xdr:row>
      <xdr:rowOff>184076</xdr:rowOff>
    </xdr:to>
    <xdr:grpSp>
      <xdr:nvGrpSpPr>
        <xdr:cNvPr id="572" name="グループ化 571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GrpSpPr/>
      </xdr:nvGrpSpPr>
      <xdr:grpSpPr>
        <a:xfrm>
          <a:off x="13464189" y="20908738"/>
          <a:ext cx="745604" cy="163663"/>
          <a:chOff x="6851493" y="13266965"/>
          <a:chExt cx="758123" cy="163663"/>
        </a:xfrm>
      </xdr:grpSpPr>
      <xdr:sp macro="" textlink="">
        <xdr:nvSpPr>
          <xdr:cNvPr id="573" name="フリーフォーム 204">
            <a:extLst>
              <a:ext uri="{FF2B5EF4-FFF2-40B4-BE49-F238E27FC236}">
                <a16:creationId xmlns:a16="http://schemas.microsoft.com/office/drawing/2014/main" id="{00000000-0008-0000-0100-00003D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574" name="フリーフォーム 204">
            <a:extLst>
              <a:ext uri="{FF2B5EF4-FFF2-40B4-BE49-F238E27FC236}">
                <a16:creationId xmlns:a16="http://schemas.microsoft.com/office/drawing/2014/main" id="{00000000-0008-0000-0100-00003E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20</xdr:col>
      <xdr:colOff>142875</xdr:colOff>
      <xdr:row>67</xdr:row>
      <xdr:rowOff>15875</xdr:rowOff>
    </xdr:from>
    <xdr:to>
      <xdr:col>21</xdr:col>
      <xdr:colOff>149381</xdr:colOff>
      <xdr:row>67</xdr:row>
      <xdr:rowOff>179538</xdr:rowOff>
    </xdr:to>
    <xdr:grpSp>
      <xdr:nvGrpSpPr>
        <xdr:cNvPr id="575" name="グループ化 574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GrpSpPr/>
      </xdr:nvGrpSpPr>
      <xdr:grpSpPr>
        <a:xfrm>
          <a:off x="14830425" y="20904200"/>
          <a:ext cx="739931" cy="163663"/>
          <a:chOff x="6851493" y="13266965"/>
          <a:chExt cx="758123" cy="163663"/>
        </a:xfrm>
      </xdr:grpSpPr>
      <xdr:sp macro="" textlink="">
        <xdr:nvSpPr>
          <xdr:cNvPr id="576" name="フリーフォーム 204">
            <a:extLst>
              <a:ext uri="{FF2B5EF4-FFF2-40B4-BE49-F238E27FC236}">
                <a16:creationId xmlns:a16="http://schemas.microsoft.com/office/drawing/2014/main" id="{00000000-0008-0000-0100-000040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noFill/>
            <a:prstDash val="sys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577" name="フリーフォーム 204">
            <a:extLst>
              <a:ext uri="{FF2B5EF4-FFF2-40B4-BE49-F238E27FC236}">
                <a16:creationId xmlns:a16="http://schemas.microsoft.com/office/drawing/2014/main" id="{00000000-0008-0000-0100-000041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76200" cap="flat" cmpd="sng" algn="ctr">
            <a:noFill/>
            <a:prstDash val="sys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16</xdr:col>
      <xdr:colOff>657677</xdr:colOff>
      <xdr:row>67</xdr:row>
      <xdr:rowOff>131536</xdr:rowOff>
    </xdr:from>
    <xdr:to>
      <xdr:col>19</xdr:col>
      <xdr:colOff>353785</xdr:colOff>
      <xdr:row>69</xdr:row>
      <xdr:rowOff>61232</xdr:rowOff>
    </xdr:to>
    <xdr:sp macro="" textlink="">
      <xdr:nvSpPr>
        <xdr:cNvPr id="578" name="テキスト ボックス 577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 txBox="1"/>
      </xdr:nvSpPr>
      <xdr:spPr>
        <a:xfrm>
          <a:off x="7529284" y="13704661"/>
          <a:ext cx="1757590" cy="405946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2000"/>
            <a:t>1FL+1,200</a:t>
          </a:r>
          <a:r>
            <a:rPr kumimoji="1" lang="ja-JP" altLang="en-US" sz="2000"/>
            <a:t>以下</a:t>
          </a:r>
        </a:p>
      </xdr:txBody>
    </xdr:sp>
    <xdr:clientData/>
  </xdr:twoCellAnchor>
  <xdr:twoCellAnchor>
    <xdr:from>
      <xdr:col>16</xdr:col>
      <xdr:colOff>646339</xdr:colOff>
      <xdr:row>65</xdr:row>
      <xdr:rowOff>108858</xdr:rowOff>
    </xdr:from>
    <xdr:to>
      <xdr:col>19</xdr:col>
      <xdr:colOff>244929</xdr:colOff>
      <xdr:row>67</xdr:row>
      <xdr:rowOff>13607</xdr:rowOff>
    </xdr:to>
    <xdr:sp macro="" textlink="">
      <xdr:nvSpPr>
        <xdr:cNvPr id="580" name="テキスト ボックス 579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 txBox="1"/>
      </xdr:nvSpPr>
      <xdr:spPr>
        <a:xfrm>
          <a:off x="7517946" y="13205733"/>
          <a:ext cx="1660072" cy="380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2000"/>
            <a:t>1FL+1,200</a:t>
          </a:r>
          <a:r>
            <a:rPr kumimoji="1" lang="ja-JP" altLang="en-US" sz="2000"/>
            <a:t>以上</a:t>
          </a:r>
        </a:p>
      </xdr:txBody>
    </xdr:sp>
    <xdr:clientData/>
  </xdr:twoCellAnchor>
  <xdr:twoCellAnchor>
    <xdr:from>
      <xdr:col>16</xdr:col>
      <xdr:colOff>95250</xdr:colOff>
      <xdr:row>64</xdr:row>
      <xdr:rowOff>0</xdr:rowOff>
    </xdr:from>
    <xdr:to>
      <xdr:col>16</xdr:col>
      <xdr:colOff>650875</xdr:colOff>
      <xdr:row>66</xdr:row>
      <xdr:rowOff>63500</xdr:rowOff>
    </xdr:to>
    <xdr:sp macro="" textlink="">
      <xdr:nvSpPr>
        <xdr:cNvPr id="581" name="フリーフォーム: 図形 580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/>
      </xdr:nvSpPr>
      <xdr:spPr>
        <a:xfrm>
          <a:off x="6921500" y="12858750"/>
          <a:ext cx="555625" cy="539750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15874</xdr:colOff>
      <xdr:row>68</xdr:row>
      <xdr:rowOff>158750</xdr:rowOff>
    </xdr:from>
    <xdr:to>
      <xdr:col>17</xdr:col>
      <xdr:colOff>15872</xdr:colOff>
      <xdr:row>73</xdr:row>
      <xdr:rowOff>222251</xdr:rowOff>
    </xdr:to>
    <xdr:sp macro="" textlink="">
      <xdr:nvSpPr>
        <xdr:cNvPr id="583" name="フリーフォーム: 図形 582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/>
      </xdr:nvSpPr>
      <xdr:spPr>
        <a:xfrm flipH="1">
          <a:off x="6842124" y="13970000"/>
          <a:ext cx="682623" cy="1254126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312964</xdr:colOff>
      <xdr:row>81</xdr:row>
      <xdr:rowOff>130968</xdr:rowOff>
    </xdr:from>
    <xdr:to>
      <xdr:col>17</xdr:col>
      <xdr:colOff>544286</xdr:colOff>
      <xdr:row>83</xdr:row>
      <xdr:rowOff>56129</xdr:rowOff>
    </xdr:to>
    <xdr:sp macro="" textlink="">
      <xdr:nvSpPr>
        <xdr:cNvPr id="584" name="フリーフォーム: 図形 583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/>
      </xdr:nvSpPr>
      <xdr:spPr>
        <a:xfrm>
          <a:off x="7909152" y="17037843"/>
          <a:ext cx="231322" cy="401411"/>
        </a:xfrm>
        <a:custGeom>
          <a:avLst/>
          <a:gdLst>
            <a:gd name="connsiteX0" fmla="*/ 0 w 231322"/>
            <a:gd name="connsiteY0" fmla="*/ 0 h 401411"/>
            <a:gd name="connsiteX1" fmla="*/ 231322 w 231322"/>
            <a:gd name="connsiteY1" fmla="*/ 129268 h 401411"/>
            <a:gd name="connsiteX2" fmla="*/ 142875 w 231322"/>
            <a:gd name="connsiteY2" fmla="*/ 401411 h 4014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1322" h="401411">
              <a:moveTo>
                <a:pt x="0" y="0"/>
              </a:moveTo>
              <a:lnTo>
                <a:pt x="231322" y="129268"/>
              </a:lnTo>
              <a:lnTo>
                <a:pt x="142875" y="401411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57326</xdr:colOff>
      <xdr:row>73</xdr:row>
      <xdr:rowOff>6895</xdr:rowOff>
    </xdr:from>
    <xdr:to>
      <xdr:col>21</xdr:col>
      <xdr:colOff>293909</xdr:colOff>
      <xdr:row>74</xdr:row>
      <xdr:rowOff>92</xdr:rowOff>
    </xdr:to>
    <xdr:sp macro="" textlink="">
      <xdr:nvSpPr>
        <xdr:cNvPr id="586" name="フリーフォーム: 図形 585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/>
      </xdr:nvSpPr>
      <xdr:spPr>
        <a:xfrm rot="18793116">
          <a:off x="10367368" y="15006139"/>
          <a:ext cx="231322" cy="236583"/>
        </a:xfrm>
        <a:custGeom>
          <a:avLst/>
          <a:gdLst>
            <a:gd name="connsiteX0" fmla="*/ 0 w 231322"/>
            <a:gd name="connsiteY0" fmla="*/ 0 h 401411"/>
            <a:gd name="connsiteX1" fmla="*/ 231322 w 231322"/>
            <a:gd name="connsiteY1" fmla="*/ 129268 h 401411"/>
            <a:gd name="connsiteX2" fmla="*/ 142875 w 231322"/>
            <a:gd name="connsiteY2" fmla="*/ 401411 h 4014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1322" h="401411">
              <a:moveTo>
                <a:pt x="0" y="0"/>
              </a:moveTo>
              <a:lnTo>
                <a:pt x="231322" y="129268"/>
              </a:lnTo>
              <a:lnTo>
                <a:pt x="142875" y="401411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431071</xdr:colOff>
      <xdr:row>52</xdr:row>
      <xdr:rowOff>13890</xdr:rowOff>
    </xdr:from>
    <xdr:to>
      <xdr:col>24</xdr:col>
      <xdr:colOff>10232</xdr:colOff>
      <xdr:row>53</xdr:row>
      <xdr:rowOff>7087</xdr:rowOff>
    </xdr:to>
    <xdr:sp macro="" textlink="">
      <xdr:nvSpPr>
        <xdr:cNvPr id="589" name="フリーフォーム: 図形 588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/>
      </xdr:nvSpPr>
      <xdr:spPr>
        <a:xfrm rot="18655331">
          <a:off x="12130303" y="9997640"/>
          <a:ext cx="231322" cy="266322"/>
        </a:xfrm>
        <a:custGeom>
          <a:avLst/>
          <a:gdLst>
            <a:gd name="connsiteX0" fmla="*/ 0 w 231322"/>
            <a:gd name="connsiteY0" fmla="*/ 0 h 401411"/>
            <a:gd name="connsiteX1" fmla="*/ 231322 w 231322"/>
            <a:gd name="connsiteY1" fmla="*/ 129268 h 401411"/>
            <a:gd name="connsiteX2" fmla="*/ 142875 w 231322"/>
            <a:gd name="connsiteY2" fmla="*/ 401411 h 4014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1322" h="401411">
              <a:moveTo>
                <a:pt x="0" y="0"/>
              </a:moveTo>
              <a:lnTo>
                <a:pt x="231322" y="129268"/>
              </a:lnTo>
              <a:lnTo>
                <a:pt x="142875" y="401411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549469</xdr:colOff>
      <xdr:row>42</xdr:row>
      <xdr:rowOff>43876</xdr:rowOff>
    </xdr:from>
    <xdr:to>
      <xdr:col>25</xdr:col>
      <xdr:colOff>123173</xdr:colOff>
      <xdr:row>43</xdr:row>
      <xdr:rowOff>37074</xdr:rowOff>
    </xdr:to>
    <xdr:sp macro="" textlink="">
      <xdr:nvSpPr>
        <xdr:cNvPr id="592" name="フリーフォーム: 図形 591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/>
      </xdr:nvSpPr>
      <xdr:spPr>
        <a:xfrm rot="18655331">
          <a:off x="15610029" y="7903930"/>
          <a:ext cx="235652" cy="257772"/>
        </a:xfrm>
        <a:custGeom>
          <a:avLst/>
          <a:gdLst>
            <a:gd name="connsiteX0" fmla="*/ 0 w 231322"/>
            <a:gd name="connsiteY0" fmla="*/ 0 h 401411"/>
            <a:gd name="connsiteX1" fmla="*/ 231322 w 231322"/>
            <a:gd name="connsiteY1" fmla="*/ 129268 h 401411"/>
            <a:gd name="connsiteX2" fmla="*/ 142875 w 231322"/>
            <a:gd name="connsiteY2" fmla="*/ 401411 h 4014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1322" h="401411">
              <a:moveTo>
                <a:pt x="0" y="0"/>
              </a:moveTo>
              <a:lnTo>
                <a:pt x="231322" y="129268"/>
              </a:lnTo>
              <a:lnTo>
                <a:pt x="142875" y="401411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122551</xdr:colOff>
      <xdr:row>31</xdr:row>
      <xdr:rowOff>253849</xdr:rowOff>
    </xdr:from>
    <xdr:to>
      <xdr:col>26</xdr:col>
      <xdr:colOff>386557</xdr:colOff>
      <xdr:row>33</xdr:row>
      <xdr:rowOff>2571</xdr:rowOff>
    </xdr:to>
    <xdr:sp macro="" textlink="">
      <xdr:nvSpPr>
        <xdr:cNvPr id="594" name="フリーフォーム: 図形 593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/>
      </xdr:nvSpPr>
      <xdr:spPr>
        <a:xfrm rot="18655331">
          <a:off x="15834505" y="5322270"/>
          <a:ext cx="240847" cy="264006"/>
        </a:xfrm>
        <a:custGeom>
          <a:avLst/>
          <a:gdLst>
            <a:gd name="connsiteX0" fmla="*/ 0 w 231322"/>
            <a:gd name="connsiteY0" fmla="*/ 0 h 401411"/>
            <a:gd name="connsiteX1" fmla="*/ 231322 w 231322"/>
            <a:gd name="connsiteY1" fmla="*/ 129268 h 401411"/>
            <a:gd name="connsiteX2" fmla="*/ 142875 w 231322"/>
            <a:gd name="connsiteY2" fmla="*/ 401411 h 401411"/>
            <a:gd name="connsiteX0" fmla="*/ 0 w 231322"/>
            <a:gd name="connsiteY0" fmla="*/ 0 h 466883"/>
            <a:gd name="connsiteX1" fmla="*/ 231322 w 231322"/>
            <a:gd name="connsiteY1" fmla="*/ 129268 h 466883"/>
            <a:gd name="connsiteX2" fmla="*/ 122390 w 231322"/>
            <a:gd name="connsiteY2" fmla="*/ 466882 h 4668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1322" h="466883">
              <a:moveTo>
                <a:pt x="0" y="0"/>
              </a:moveTo>
              <a:lnTo>
                <a:pt x="231322" y="129268"/>
              </a:lnTo>
              <a:lnTo>
                <a:pt x="122390" y="466882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394607</xdr:colOff>
      <xdr:row>22</xdr:row>
      <xdr:rowOff>149678</xdr:rowOff>
    </xdr:from>
    <xdr:to>
      <xdr:col>20</xdr:col>
      <xdr:colOff>331106</xdr:colOff>
      <xdr:row>52</xdr:row>
      <xdr:rowOff>27214</xdr:rowOff>
    </xdr:to>
    <xdr:sp macro="" textlink="">
      <xdr:nvSpPr>
        <xdr:cNvPr id="599" name="左中かっこ 598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/>
      </xdr:nvSpPr>
      <xdr:spPr>
        <a:xfrm>
          <a:off x="9239250" y="3088821"/>
          <a:ext cx="616856" cy="7225393"/>
        </a:xfrm>
        <a:prstGeom prst="leftBrace">
          <a:avLst>
            <a:gd name="adj1" fmla="val 26282"/>
            <a:gd name="adj2" fmla="val 32374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437696</xdr:colOff>
      <xdr:row>32</xdr:row>
      <xdr:rowOff>43997</xdr:rowOff>
    </xdr:from>
    <xdr:to>
      <xdr:col>19</xdr:col>
      <xdr:colOff>394607</xdr:colOff>
      <xdr:row>32</xdr:row>
      <xdr:rowOff>74048</xdr:rowOff>
    </xdr:to>
    <xdr:cxnSp macro="">
      <xdr:nvCxnSpPr>
        <xdr:cNvPr id="601" name="直線コネクタ 600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CxnSpPr>
          <a:stCxn id="599" idx="1"/>
          <a:endCxn id="494" idx="3"/>
        </xdr:cNvCxnSpPr>
      </xdr:nvCxnSpPr>
      <xdr:spPr>
        <a:xfrm flipH="1" flipV="1">
          <a:off x="13315496" y="12216947"/>
          <a:ext cx="671286" cy="30051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366480</xdr:colOff>
      <xdr:row>39</xdr:row>
      <xdr:rowOff>77144</xdr:rowOff>
    </xdr:from>
    <xdr:to>
      <xdr:col>21</xdr:col>
      <xdr:colOff>1355</xdr:colOff>
      <xdr:row>41</xdr:row>
      <xdr:rowOff>54428</xdr:rowOff>
    </xdr:to>
    <xdr:sp macro="" textlink="">
      <xdr:nvSpPr>
        <xdr:cNvPr id="611" name="テキスト ボックス 610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 txBox="1"/>
      </xdr:nvSpPr>
      <xdr:spPr>
        <a:xfrm>
          <a:off x="7850409" y="7180073"/>
          <a:ext cx="2356303" cy="467141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/>
            <a:t>2FL+1,200</a:t>
          </a:r>
          <a:r>
            <a:rPr kumimoji="1" lang="ja-JP" altLang="en-US" sz="2000"/>
            <a:t>以下</a:t>
          </a:r>
        </a:p>
      </xdr:txBody>
    </xdr:sp>
    <xdr:clientData/>
  </xdr:twoCellAnchor>
  <xdr:twoCellAnchor>
    <xdr:from>
      <xdr:col>17</xdr:col>
      <xdr:colOff>375555</xdr:colOff>
      <xdr:row>37</xdr:row>
      <xdr:rowOff>88484</xdr:rowOff>
    </xdr:from>
    <xdr:to>
      <xdr:col>21</xdr:col>
      <xdr:colOff>10430</xdr:colOff>
      <xdr:row>39</xdr:row>
      <xdr:rowOff>199609</xdr:rowOff>
    </xdr:to>
    <xdr:sp macro="" textlink="">
      <xdr:nvSpPr>
        <xdr:cNvPr id="612" name="テキスト ボックス 611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 txBox="1"/>
      </xdr:nvSpPr>
      <xdr:spPr>
        <a:xfrm>
          <a:off x="7934323" y="6517859"/>
          <a:ext cx="2383518" cy="587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/>
            <a:t>2FL+1,200</a:t>
          </a:r>
          <a:r>
            <a:rPr kumimoji="1" lang="ja-JP" altLang="en-US" sz="2000"/>
            <a:t>以上</a:t>
          </a:r>
        </a:p>
      </xdr:txBody>
    </xdr:sp>
    <xdr:clientData/>
  </xdr:twoCellAnchor>
  <xdr:twoCellAnchor>
    <xdr:from>
      <xdr:col>16</xdr:col>
      <xdr:colOff>532038</xdr:colOff>
      <xdr:row>34</xdr:row>
      <xdr:rowOff>40821</xdr:rowOff>
    </xdr:from>
    <xdr:to>
      <xdr:col>17</xdr:col>
      <xdr:colOff>400502</xdr:colOff>
      <xdr:row>38</xdr:row>
      <xdr:rowOff>70341</xdr:rowOff>
    </xdr:to>
    <xdr:sp macro="" textlink="">
      <xdr:nvSpPr>
        <xdr:cNvPr id="613" name="フリーフォーム: 図形 612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/>
      </xdr:nvSpPr>
      <xdr:spPr>
        <a:xfrm>
          <a:off x="7403645" y="5755821"/>
          <a:ext cx="555625" cy="982020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425443</xdr:colOff>
      <xdr:row>40</xdr:row>
      <xdr:rowOff>165590</xdr:rowOff>
    </xdr:from>
    <xdr:to>
      <xdr:col>17</xdr:col>
      <xdr:colOff>425441</xdr:colOff>
      <xdr:row>45</xdr:row>
      <xdr:rowOff>210911</xdr:rowOff>
    </xdr:to>
    <xdr:sp macro="" textlink="">
      <xdr:nvSpPr>
        <xdr:cNvPr id="614" name="フリーフォーム: 図形 613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/>
      </xdr:nvSpPr>
      <xdr:spPr>
        <a:xfrm flipH="1">
          <a:off x="7297050" y="7309340"/>
          <a:ext cx="687159" cy="1235946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233578</xdr:colOff>
      <xdr:row>39</xdr:row>
      <xdr:rowOff>20411</xdr:rowOff>
    </xdr:from>
    <xdr:to>
      <xdr:col>18</xdr:col>
      <xdr:colOff>240083</xdr:colOff>
      <xdr:row>39</xdr:row>
      <xdr:rowOff>184074</xdr:rowOff>
    </xdr:to>
    <xdr:grpSp>
      <xdr:nvGrpSpPr>
        <xdr:cNvPr id="622" name="グループ化 621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GrpSpPr/>
      </xdr:nvGrpSpPr>
      <xdr:grpSpPr>
        <a:xfrm>
          <a:off x="12720853" y="13907861"/>
          <a:ext cx="739930" cy="163663"/>
          <a:chOff x="6851493" y="13266965"/>
          <a:chExt cx="758123" cy="163663"/>
        </a:xfrm>
      </xdr:grpSpPr>
      <xdr:sp macro="" textlink="">
        <xdr:nvSpPr>
          <xdr:cNvPr id="623" name="フリーフォーム 204">
            <a:extLst>
              <a:ext uri="{FF2B5EF4-FFF2-40B4-BE49-F238E27FC236}">
                <a16:creationId xmlns:a16="http://schemas.microsoft.com/office/drawing/2014/main" id="{00000000-0008-0000-0100-00006F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624" name="フリーフォーム 204">
            <a:extLst>
              <a:ext uri="{FF2B5EF4-FFF2-40B4-BE49-F238E27FC236}">
                <a16:creationId xmlns:a16="http://schemas.microsoft.com/office/drawing/2014/main" id="{00000000-0008-0000-0100-000070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18</xdr:col>
      <xdr:colOff>225341</xdr:colOff>
      <xdr:row>39</xdr:row>
      <xdr:rowOff>24949</xdr:rowOff>
    </xdr:from>
    <xdr:to>
      <xdr:col>19</xdr:col>
      <xdr:colOff>237520</xdr:colOff>
      <xdr:row>39</xdr:row>
      <xdr:rowOff>188612</xdr:rowOff>
    </xdr:to>
    <xdr:grpSp>
      <xdr:nvGrpSpPr>
        <xdr:cNvPr id="625" name="グループ化 624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GrpSpPr/>
      </xdr:nvGrpSpPr>
      <xdr:grpSpPr>
        <a:xfrm>
          <a:off x="13446041" y="13912399"/>
          <a:ext cx="745604" cy="163663"/>
          <a:chOff x="6851493" y="13266965"/>
          <a:chExt cx="758123" cy="163663"/>
        </a:xfrm>
      </xdr:grpSpPr>
      <xdr:sp macro="" textlink="">
        <xdr:nvSpPr>
          <xdr:cNvPr id="626" name="フリーフォーム 204">
            <a:extLst>
              <a:ext uri="{FF2B5EF4-FFF2-40B4-BE49-F238E27FC236}">
                <a16:creationId xmlns:a16="http://schemas.microsoft.com/office/drawing/2014/main" id="{00000000-0008-0000-0100-000072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627" name="フリーフォーム 204">
            <a:extLst>
              <a:ext uri="{FF2B5EF4-FFF2-40B4-BE49-F238E27FC236}">
                <a16:creationId xmlns:a16="http://schemas.microsoft.com/office/drawing/2014/main" id="{00000000-0008-0000-0100-000073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18</xdr:col>
      <xdr:colOff>607786</xdr:colOff>
      <xdr:row>46</xdr:row>
      <xdr:rowOff>61231</xdr:rowOff>
    </xdr:from>
    <xdr:to>
      <xdr:col>19</xdr:col>
      <xdr:colOff>544285</xdr:colOff>
      <xdr:row>52</xdr:row>
      <xdr:rowOff>61232</xdr:rowOff>
    </xdr:to>
    <xdr:sp macro="" textlink="">
      <xdr:nvSpPr>
        <xdr:cNvPr id="646" name="左中かっこ 645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/>
      </xdr:nvSpPr>
      <xdr:spPr>
        <a:xfrm>
          <a:off x="8853715" y="8633731"/>
          <a:ext cx="623659" cy="1428751"/>
        </a:xfrm>
        <a:prstGeom prst="leftBrace">
          <a:avLst>
            <a:gd name="adj1" fmla="val 26282"/>
            <a:gd name="adj2" fmla="val 31295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460375</xdr:colOff>
      <xdr:row>48</xdr:row>
      <xdr:rowOff>27048</xdr:rowOff>
    </xdr:from>
    <xdr:to>
      <xdr:col>18</xdr:col>
      <xdr:colOff>607786</xdr:colOff>
      <xdr:row>48</xdr:row>
      <xdr:rowOff>32109</xdr:rowOff>
    </xdr:to>
    <xdr:cxnSp macro="">
      <xdr:nvCxnSpPr>
        <xdr:cNvPr id="647" name="直線コネクタ 646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CxnSpPr>
          <a:stCxn id="646" idx="1"/>
          <a:endCxn id="493" idx="3"/>
        </xdr:cNvCxnSpPr>
      </xdr:nvCxnSpPr>
      <xdr:spPr>
        <a:xfrm flipH="1" flipV="1">
          <a:off x="8706304" y="9075798"/>
          <a:ext cx="147411" cy="5061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618963</xdr:colOff>
      <xdr:row>39</xdr:row>
      <xdr:rowOff>115659</xdr:rowOff>
    </xdr:from>
    <xdr:to>
      <xdr:col>19</xdr:col>
      <xdr:colOff>508000</xdr:colOff>
      <xdr:row>48</xdr:row>
      <xdr:rowOff>179159</xdr:rowOff>
    </xdr:to>
    <xdr:sp macro="" textlink="">
      <xdr:nvSpPr>
        <xdr:cNvPr id="648" name="左中かっこ 558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/>
      </xdr:nvSpPr>
      <xdr:spPr>
        <a:xfrm>
          <a:off x="8864892" y="7021284"/>
          <a:ext cx="576197" cy="2206625"/>
        </a:xfrm>
        <a:custGeom>
          <a:avLst/>
          <a:gdLst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2043907 h 2206625"/>
            <a:gd name="connsiteX1" fmla="*/ 309562 w 619124"/>
            <a:gd name="connsiteY1" fmla="*/ 853281 h 2206625"/>
            <a:gd name="connsiteX2" fmla="*/ 0 w 619124"/>
            <a:gd name="connsiteY2" fmla="*/ 690563 h 2206625"/>
            <a:gd name="connsiteX3" fmla="*/ 309562 w 619124"/>
            <a:gd name="connsiteY3" fmla="*/ 527845 h 2206625"/>
            <a:gd name="connsiteX4" fmla="*/ 309562 w 619124"/>
            <a:gd name="connsiteY4" fmla="*/ 162718 h 2206625"/>
            <a:gd name="connsiteX5" fmla="*/ 619124 w 619124"/>
            <a:gd name="connsiteY5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853281 h 2206625"/>
            <a:gd name="connsiteX1" fmla="*/ 0 w 619124"/>
            <a:gd name="connsiteY1" fmla="*/ 690563 h 2206625"/>
            <a:gd name="connsiteX2" fmla="*/ 309562 w 619124"/>
            <a:gd name="connsiteY2" fmla="*/ 527845 h 2206625"/>
            <a:gd name="connsiteX3" fmla="*/ 309562 w 619124"/>
            <a:gd name="connsiteY3" fmla="*/ 162718 h 2206625"/>
            <a:gd name="connsiteX4" fmla="*/ 619124 w 619124"/>
            <a:gd name="connsiteY4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0 w 619124"/>
            <a:gd name="connsiteY0" fmla="*/ 690563 h 2206625"/>
            <a:gd name="connsiteX1" fmla="*/ 309562 w 619124"/>
            <a:gd name="connsiteY1" fmla="*/ 527845 h 2206625"/>
            <a:gd name="connsiteX2" fmla="*/ 309562 w 619124"/>
            <a:gd name="connsiteY2" fmla="*/ 162718 h 2206625"/>
            <a:gd name="connsiteX3" fmla="*/ 619124 w 619124"/>
            <a:gd name="connsiteY3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527845 h 2206625"/>
            <a:gd name="connsiteX1" fmla="*/ 309562 w 619124"/>
            <a:gd name="connsiteY1" fmla="*/ 162718 h 2206625"/>
            <a:gd name="connsiteX2" fmla="*/ 619124 w 619124"/>
            <a:gd name="connsiteY2" fmla="*/ 0 h 2206625"/>
            <a:gd name="connsiteX0" fmla="*/ 619380 w 619380"/>
            <a:gd name="connsiteY0" fmla="*/ 2206625 h 2206625"/>
            <a:gd name="connsiteX1" fmla="*/ 309818 w 619380"/>
            <a:gd name="connsiteY1" fmla="*/ 2043907 h 2206625"/>
            <a:gd name="connsiteX2" fmla="*/ 373318 w 619380"/>
            <a:gd name="connsiteY2" fmla="*/ 1583531 h 2206625"/>
            <a:gd name="connsiteX3" fmla="*/ 256 w 619380"/>
            <a:gd name="connsiteY3" fmla="*/ 690563 h 2206625"/>
            <a:gd name="connsiteX4" fmla="*/ 309818 w 619380"/>
            <a:gd name="connsiteY4" fmla="*/ 527845 h 2206625"/>
            <a:gd name="connsiteX5" fmla="*/ 309818 w 619380"/>
            <a:gd name="connsiteY5" fmla="*/ 162718 h 2206625"/>
            <a:gd name="connsiteX6" fmla="*/ 619380 w 619380"/>
            <a:gd name="connsiteY6" fmla="*/ 0 h 2206625"/>
            <a:gd name="connsiteX7" fmla="*/ 619380 w 619380"/>
            <a:gd name="connsiteY7" fmla="*/ 2206625 h 2206625"/>
            <a:gd name="connsiteX0" fmla="*/ 309818 w 619380"/>
            <a:gd name="connsiteY0" fmla="*/ 527845 h 2206625"/>
            <a:gd name="connsiteX1" fmla="*/ 309818 w 619380"/>
            <a:gd name="connsiteY1" fmla="*/ 162718 h 2206625"/>
            <a:gd name="connsiteX2" fmla="*/ 619380 w 619380"/>
            <a:gd name="connsiteY2" fmla="*/ 0 h 2206625"/>
            <a:gd name="connsiteX0" fmla="*/ 571800 w 571800"/>
            <a:gd name="connsiteY0" fmla="*/ 2206625 h 2206625"/>
            <a:gd name="connsiteX1" fmla="*/ 262238 w 571800"/>
            <a:gd name="connsiteY1" fmla="*/ 2043907 h 2206625"/>
            <a:gd name="connsiteX2" fmla="*/ 325738 w 571800"/>
            <a:gd name="connsiteY2" fmla="*/ 1583531 h 2206625"/>
            <a:gd name="connsiteX3" fmla="*/ 301 w 571800"/>
            <a:gd name="connsiteY3" fmla="*/ 1262063 h 2206625"/>
            <a:gd name="connsiteX4" fmla="*/ 262238 w 571800"/>
            <a:gd name="connsiteY4" fmla="*/ 527845 h 2206625"/>
            <a:gd name="connsiteX5" fmla="*/ 262238 w 571800"/>
            <a:gd name="connsiteY5" fmla="*/ 162718 h 2206625"/>
            <a:gd name="connsiteX6" fmla="*/ 571800 w 571800"/>
            <a:gd name="connsiteY6" fmla="*/ 0 h 2206625"/>
            <a:gd name="connsiteX7" fmla="*/ 571800 w 571800"/>
            <a:gd name="connsiteY7" fmla="*/ 2206625 h 2206625"/>
            <a:gd name="connsiteX0" fmla="*/ 262238 w 571800"/>
            <a:gd name="connsiteY0" fmla="*/ 527845 h 2206625"/>
            <a:gd name="connsiteX1" fmla="*/ 262238 w 571800"/>
            <a:gd name="connsiteY1" fmla="*/ 162718 h 2206625"/>
            <a:gd name="connsiteX2" fmla="*/ 571800 w 571800"/>
            <a:gd name="connsiteY2" fmla="*/ 0 h 2206625"/>
            <a:gd name="connsiteX0" fmla="*/ 571800 w 571800"/>
            <a:gd name="connsiteY0" fmla="*/ 2206625 h 2206625"/>
            <a:gd name="connsiteX1" fmla="*/ 262238 w 571800"/>
            <a:gd name="connsiteY1" fmla="*/ 2043907 h 2206625"/>
            <a:gd name="connsiteX2" fmla="*/ 325738 w 571800"/>
            <a:gd name="connsiteY2" fmla="*/ 1583531 h 2206625"/>
            <a:gd name="connsiteX3" fmla="*/ 301 w 571800"/>
            <a:gd name="connsiteY3" fmla="*/ 1262063 h 2206625"/>
            <a:gd name="connsiteX4" fmla="*/ 262238 w 571800"/>
            <a:gd name="connsiteY4" fmla="*/ 527845 h 2206625"/>
            <a:gd name="connsiteX5" fmla="*/ 262238 w 571800"/>
            <a:gd name="connsiteY5" fmla="*/ 162718 h 2206625"/>
            <a:gd name="connsiteX6" fmla="*/ 571800 w 571800"/>
            <a:gd name="connsiteY6" fmla="*/ 0 h 2206625"/>
            <a:gd name="connsiteX7" fmla="*/ 571800 w 571800"/>
            <a:gd name="connsiteY7" fmla="*/ 2206625 h 2206625"/>
            <a:gd name="connsiteX0" fmla="*/ 293988 w 571800"/>
            <a:gd name="connsiteY0" fmla="*/ 1527970 h 2206625"/>
            <a:gd name="connsiteX1" fmla="*/ 262238 w 571800"/>
            <a:gd name="connsiteY1" fmla="*/ 162718 h 2206625"/>
            <a:gd name="connsiteX2" fmla="*/ 571800 w 571800"/>
            <a:gd name="connsiteY2" fmla="*/ 0 h 2206625"/>
            <a:gd name="connsiteX0" fmla="*/ 571662 w 571662"/>
            <a:gd name="connsiteY0" fmla="*/ 2206625 h 2206625"/>
            <a:gd name="connsiteX1" fmla="*/ 262100 w 571662"/>
            <a:gd name="connsiteY1" fmla="*/ 2043907 h 2206625"/>
            <a:gd name="connsiteX2" fmla="*/ 325600 w 571662"/>
            <a:gd name="connsiteY2" fmla="*/ 1583531 h 2206625"/>
            <a:gd name="connsiteX3" fmla="*/ 163 w 571662"/>
            <a:gd name="connsiteY3" fmla="*/ 1262063 h 2206625"/>
            <a:gd name="connsiteX4" fmla="*/ 277975 w 571662"/>
            <a:gd name="connsiteY4" fmla="*/ 1194595 h 2206625"/>
            <a:gd name="connsiteX5" fmla="*/ 262100 w 571662"/>
            <a:gd name="connsiteY5" fmla="*/ 162718 h 2206625"/>
            <a:gd name="connsiteX6" fmla="*/ 571662 w 571662"/>
            <a:gd name="connsiteY6" fmla="*/ 0 h 2206625"/>
            <a:gd name="connsiteX7" fmla="*/ 571662 w 571662"/>
            <a:gd name="connsiteY7" fmla="*/ 2206625 h 2206625"/>
            <a:gd name="connsiteX0" fmla="*/ 293850 w 571662"/>
            <a:gd name="connsiteY0" fmla="*/ 1527970 h 2206625"/>
            <a:gd name="connsiteX1" fmla="*/ 262100 w 571662"/>
            <a:gd name="connsiteY1" fmla="*/ 162718 h 2206625"/>
            <a:gd name="connsiteX2" fmla="*/ 571662 w 571662"/>
            <a:gd name="connsiteY2" fmla="*/ 0 h 2206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71662" h="2206625" stroke="0" extrusionOk="0">
              <a:moveTo>
                <a:pt x="571662" y="2206625"/>
              </a:moveTo>
              <a:cubicBezTo>
                <a:pt x="400696" y="2206625"/>
                <a:pt x="262100" y="2133774"/>
                <a:pt x="262100" y="2043907"/>
              </a:cubicBezTo>
              <a:lnTo>
                <a:pt x="325600" y="1583531"/>
              </a:lnTo>
              <a:cubicBezTo>
                <a:pt x="325600" y="1493664"/>
                <a:pt x="8101" y="1326886"/>
                <a:pt x="163" y="1262063"/>
              </a:cubicBezTo>
              <a:cubicBezTo>
                <a:pt x="-7775" y="1197240"/>
                <a:pt x="277975" y="1284462"/>
                <a:pt x="277975" y="1194595"/>
              </a:cubicBezTo>
              <a:lnTo>
                <a:pt x="262100" y="162718"/>
              </a:lnTo>
              <a:cubicBezTo>
                <a:pt x="262100" y="72851"/>
                <a:pt x="400696" y="0"/>
                <a:pt x="571662" y="0"/>
              </a:cubicBezTo>
              <a:lnTo>
                <a:pt x="571662" y="2206625"/>
              </a:lnTo>
              <a:close/>
            </a:path>
            <a:path w="571662" h="2206625" fill="none">
              <a:moveTo>
                <a:pt x="293850" y="1527970"/>
              </a:moveTo>
              <a:lnTo>
                <a:pt x="262100" y="162718"/>
              </a:lnTo>
              <a:cubicBezTo>
                <a:pt x="262100" y="72851"/>
                <a:pt x="400696" y="0"/>
                <a:pt x="571662" y="0"/>
              </a:cubicBezTo>
            </a:path>
          </a:pathLst>
        </a:custGeom>
        <a:ln w="2857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460786</xdr:colOff>
      <xdr:row>43</xdr:row>
      <xdr:rowOff>168839</xdr:rowOff>
    </xdr:from>
    <xdr:to>
      <xdr:col>24</xdr:col>
      <xdr:colOff>151903</xdr:colOff>
      <xdr:row>45</xdr:row>
      <xdr:rowOff>229867</xdr:rowOff>
    </xdr:to>
    <xdr:sp macro="" textlink="">
      <xdr:nvSpPr>
        <xdr:cNvPr id="655" name="テキスト ボックス 654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 txBox="1"/>
      </xdr:nvSpPr>
      <xdr:spPr>
        <a:xfrm>
          <a:off x="12774013" y="8265089"/>
          <a:ext cx="2427390" cy="563255"/>
        </a:xfrm>
        <a:prstGeom prst="rect">
          <a:avLst/>
        </a:prstGeom>
        <a:solidFill>
          <a:sysClr val="window" lastClr="FFFFFF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/>
            <a:t>1</a:t>
          </a:r>
          <a:r>
            <a:rPr kumimoji="1" lang="ja-JP" altLang="en-US" sz="2000"/>
            <a:t>階瓦屋根の全交換</a:t>
          </a:r>
        </a:p>
      </xdr:txBody>
    </xdr:sp>
    <xdr:clientData/>
  </xdr:twoCellAnchor>
  <xdr:twoCellAnchor>
    <xdr:from>
      <xdr:col>22</xdr:col>
      <xdr:colOff>95250</xdr:colOff>
      <xdr:row>45</xdr:row>
      <xdr:rowOff>207818</xdr:rowOff>
    </xdr:from>
    <xdr:to>
      <xdr:col>23</xdr:col>
      <xdr:colOff>562841</xdr:colOff>
      <xdr:row>46</xdr:row>
      <xdr:rowOff>190499</xdr:rowOff>
    </xdr:to>
    <xdr:sp macro="" textlink="">
      <xdr:nvSpPr>
        <xdr:cNvPr id="657" name="フリーフォーム: 図形 656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/>
      </xdr:nvSpPr>
      <xdr:spPr>
        <a:xfrm>
          <a:off x="13776614" y="8806295"/>
          <a:ext cx="1151659" cy="242454"/>
        </a:xfrm>
        <a:custGeom>
          <a:avLst/>
          <a:gdLst>
            <a:gd name="connsiteX0" fmla="*/ 0 w 278946"/>
            <a:gd name="connsiteY0" fmla="*/ 0 h 537482"/>
            <a:gd name="connsiteX1" fmla="*/ 0 w 278946"/>
            <a:gd name="connsiteY1" fmla="*/ 537482 h 537482"/>
            <a:gd name="connsiteX2" fmla="*/ 278946 w 278946"/>
            <a:gd name="connsiteY2" fmla="*/ 537482 h 5374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8946" h="537482">
              <a:moveTo>
                <a:pt x="0" y="0"/>
              </a:moveTo>
              <a:lnTo>
                <a:pt x="0" y="537482"/>
              </a:lnTo>
              <a:lnTo>
                <a:pt x="278946" y="537482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185399</xdr:colOff>
      <xdr:row>16</xdr:row>
      <xdr:rowOff>177236</xdr:rowOff>
    </xdr:from>
    <xdr:to>
      <xdr:col>25</xdr:col>
      <xdr:colOff>0</xdr:colOff>
      <xdr:row>18</xdr:row>
      <xdr:rowOff>115661</xdr:rowOff>
    </xdr:to>
    <xdr:sp macro="" textlink="">
      <xdr:nvSpPr>
        <xdr:cNvPr id="658" name="フリーフォーム: 図形 657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/>
      </xdr:nvSpPr>
      <xdr:spPr>
        <a:xfrm>
          <a:off x="11179970" y="1605986"/>
          <a:ext cx="1876084" cy="414675"/>
        </a:xfrm>
        <a:custGeom>
          <a:avLst/>
          <a:gdLst>
            <a:gd name="connsiteX0" fmla="*/ 0 w 278946"/>
            <a:gd name="connsiteY0" fmla="*/ 0 h 537482"/>
            <a:gd name="connsiteX1" fmla="*/ 0 w 278946"/>
            <a:gd name="connsiteY1" fmla="*/ 537482 h 537482"/>
            <a:gd name="connsiteX2" fmla="*/ 278946 w 278946"/>
            <a:gd name="connsiteY2" fmla="*/ 537482 h 5374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8946" h="537482">
              <a:moveTo>
                <a:pt x="0" y="0"/>
              </a:moveTo>
              <a:lnTo>
                <a:pt x="0" y="537482"/>
              </a:lnTo>
              <a:lnTo>
                <a:pt x="278946" y="537482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548556</xdr:colOff>
      <xdr:row>79</xdr:row>
      <xdr:rowOff>172802</xdr:rowOff>
    </xdr:from>
    <xdr:to>
      <xdr:col>30</xdr:col>
      <xdr:colOff>92717</xdr:colOff>
      <xdr:row>80</xdr:row>
      <xdr:rowOff>211061</xdr:rowOff>
    </xdr:to>
    <xdr:sp macro="" textlink="">
      <xdr:nvSpPr>
        <xdr:cNvPr id="660" name="フリーフォーム: 図形 659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/>
      </xdr:nvSpPr>
      <xdr:spPr>
        <a:xfrm rot="20795275">
          <a:off x="19844619" y="23429677"/>
          <a:ext cx="226786" cy="292259"/>
        </a:xfrm>
        <a:custGeom>
          <a:avLst/>
          <a:gdLst>
            <a:gd name="connsiteX0" fmla="*/ 0 w 231322"/>
            <a:gd name="connsiteY0" fmla="*/ 0 h 401411"/>
            <a:gd name="connsiteX1" fmla="*/ 231322 w 231322"/>
            <a:gd name="connsiteY1" fmla="*/ 129268 h 401411"/>
            <a:gd name="connsiteX2" fmla="*/ 142875 w 231322"/>
            <a:gd name="connsiteY2" fmla="*/ 401411 h 401411"/>
            <a:gd name="connsiteX0" fmla="*/ 0 w 231322"/>
            <a:gd name="connsiteY0" fmla="*/ 0 h 511541"/>
            <a:gd name="connsiteX1" fmla="*/ 231322 w 231322"/>
            <a:gd name="connsiteY1" fmla="*/ 129268 h 511541"/>
            <a:gd name="connsiteX2" fmla="*/ 92425 w 231322"/>
            <a:gd name="connsiteY2" fmla="*/ 511540 h 511541"/>
            <a:gd name="connsiteX0" fmla="*/ 0 w 231322"/>
            <a:gd name="connsiteY0" fmla="*/ 0 h 442007"/>
            <a:gd name="connsiteX1" fmla="*/ 231322 w 231322"/>
            <a:gd name="connsiteY1" fmla="*/ 129268 h 442007"/>
            <a:gd name="connsiteX2" fmla="*/ 67225 w 231322"/>
            <a:gd name="connsiteY2" fmla="*/ 442006 h 4420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1322" h="442007">
              <a:moveTo>
                <a:pt x="0" y="0"/>
              </a:moveTo>
              <a:lnTo>
                <a:pt x="231322" y="129268"/>
              </a:lnTo>
              <a:lnTo>
                <a:pt x="67225" y="442006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</xdr:col>
      <xdr:colOff>202406</xdr:colOff>
      <xdr:row>74</xdr:row>
      <xdr:rowOff>110561</xdr:rowOff>
    </xdr:from>
    <xdr:to>
      <xdr:col>33</xdr:col>
      <xdr:colOff>437129</xdr:colOff>
      <xdr:row>75</xdr:row>
      <xdr:rowOff>132945</xdr:rowOff>
    </xdr:to>
    <xdr:sp macro="" textlink="">
      <xdr:nvSpPr>
        <xdr:cNvPr id="662" name="フリーフォーム: 図形 661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/>
      </xdr:nvSpPr>
      <xdr:spPr>
        <a:xfrm rot="19705775">
          <a:off x="18847594" y="15350561"/>
          <a:ext cx="234723" cy="260509"/>
        </a:xfrm>
        <a:custGeom>
          <a:avLst/>
          <a:gdLst>
            <a:gd name="connsiteX0" fmla="*/ 0 w 231322"/>
            <a:gd name="connsiteY0" fmla="*/ 0 h 401411"/>
            <a:gd name="connsiteX1" fmla="*/ 231322 w 231322"/>
            <a:gd name="connsiteY1" fmla="*/ 129268 h 401411"/>
            <a:gd name="connsiteX2" fmla="*/ 142875 w 231322"/>
            <a:gd name="connsiteY2" fmla="*/ 401411 h 401411"/>
            <a:gd name="connsiteX0" fmla="*/ 0 w 231322"/>
            <a:gd name="connsiteY0" fmla="*/ 0 h 511541"/>
            <a:gd name="connsiteX1" fmla="*/ 231322 w 231322"/>
            <a:gd name="connsiteY1" fmla="*/ 129268 h 511541"/>
            <a:gd name="connsiteX2" fmla="*/ 92425 w 231322"/>
            <a:gd name="connsiteY2" fmla="*/ 511540 h 511541"/>
            <a:gd name="connsiteX0" fmla="*/ 0 w 231322"/>
            <a:gd name="connsiteY0" fmla="*/ 0 h 442007"/>
            <a:gd name="connsiteX1" fmla="*/ 231322 w 231322"/>
            <a:gd name="connsiteY1" fmla="*/ 129268 h 442007"/>
            <a:gd name="connsiteX2" fmla="*/ 67225 w 231322"/>
            <a:gd name="connsiteY2" fmla="*/ 442006 h 4420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1322" h="442007">
              <a:moveTo>
                <a:pt x="0" y="0"/>
              </a:moveTo>
              <a:lnTo>
                <a:pt x="231322" y="129268"/>
              </a:lnTo>
              <a:lnTo>
                <a:pt x="67225" y="442006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149827</xdr:colOff>
      <xdr:row>62</xdr:row>
      <xdr:rowOff>164274</xdr:rowOff>
    </xdr:from>
    <xdr:to>
      <xdr:col>36</xdr:col>
      <xdr:colOff>413738</xdr:colOff>
      <xdr:row>63</xdr:row>
      <xdr:rowOff>157471</xdr:rowOff>
    </xdr:to>
    <xdr:sp macro="" textlink="">
      <xdr:nvSpPr>
        <xdr:cNvPr id="664" name="フリーフォーム: 図形 663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/>
      </xdr:nvSpPr>
      <xdr:spPr>
        <a:xfrm rot="18606060">
          <a:off x="24510434" y="19840917"/>
          <a:ext cx="310697" cy="263911"/>
        </a:xfrm>
        <a:custGeom>
          <a:avLst/>
          <a:gdLst>
            <a:gd name="connsiteX0" fmla="*/ 0 w 231322"/>
            <a:gd name="connsiteY0" fmla="*/ 0 h 401411"/>
            <a:gd name="connsiteX1" fmla="*/ 231322 w 231322"/>
            <a:gd name="connsiteY1" fmla="*/ 129268 h 401411"/>
            <a:gd name="connsiteX2" fmla="*/ 142875 w 231322"/>
            <a:gd name="connsiteY2" fmla="*/ 401411 h 401411"/>
            <a:gd name="connsiteX0" fmla="*/ 0 w 231322"/>
            <a:gd name="connsiteY0" fmla="*/ 0 h 511541"/>
            <a:gd name="connsiteX1" fmla="*/ 231322 w 231322"/>
            <a:gd name="connsiteY1" fmla="*/ 129268 h 511541"/>
            <a:gd name="connsiteX2" fmla="*/ 92425 w 231322"/>
            <a:gd name="connsiteY2" fmla="*/ 511540 h 511541"/>
            <a:gd name="connsiteX0" fmla="*/ 0 w 231322"/>
            <a:gd name="connsiteY0" fmla="*/ 0 h 442007"/>
            <a:gd name="connsiteX1" fmla="*/ 231322 w 231322"/>
            <a:gd name="connsiteY1" fmla="*/ 129268 h 442007"/>
            <a:gd name="connsiteX2" fmla="*/ 67225 w 231322"/>
            <a:gd name="connsiteY2" fmla="*/ 442006 h 4420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1322" h="442007">
              <a:moveTo>
                <a:pt x="0" y="0"/>
              </a:moveTo>
              <a:lnTo>
                <a:pt x="231322" y="129268"/>
              </a:lnTo>
              <a:lnTo>
                <a:pt x="67225" y="442006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387805</xdr:colOff>
      <xdr:row>45</xdr:row>
      <xdr:rowOff>183697</xdr:rowOff>
    </xdr:from>
    <xdr:to>
      <xdr:col>35</xdr:col>
      <xdr:colOff>6806</xdr:colOff>
      <xdr:row>46</xdr:row>
      <xdr:rowOff>231321</xdr:rowOff>
    </xdr:to>
    <xdr:sp macro="" textlink="">
      <xdr:nvSpPr>
        <xdr:cNvPr id="665" name="フリーフォーム: 図形 664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/>
      </xdr:nvSpPr>
      <xdr:spPr>
        <a:xfrm>
          <a:off x="19437805" y="8756197"/>
          <a:ext cx="299358" cy="292553"/>
        </a:xfrm>
        <a:custGeom>
          <a:avLst/>
          <a:gdLst>
            <a:gd name="connsiteX0" fmla="*/ 0 w 299358"/>
            <a:gd name="connsiteY0" fmla="*/ 88447 h 285750"/>
            <a:gd name="connsiteX1" fmla="*/ 299358 w 299358"/>
            <a:gd name="connsiteY1" fmla="*/ 0 h 285750"/>
            <a:gd name="connsiteX2" fmla="*/ 258536 w 299358"/>
            <a:gd name="connsiteY2" fmla="*/ 285750 h 285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9358" h="285750">
              <a:moveTo>
                <a:pt x="0" y="88447"/>
              </a:moveTo>
              <a:lnTo>
                <a:pt x="299358" y="0"/>
              </a:lnTo>
              <a:lnTo>
                <a:pt x="258536" y="285750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</xdr:col>
      <xdr:colOff>190500</xdr:colOff>
      <xdr:row>50</xdr:row>
      <xdr:rowOff>47623</xdr:rowOff>
    </xdr:from>
    <xdr:to>
      <xdr:col>32</xdr:col>
      <xdr:colOff>489858</xdr:colOff>
      <xdr:row>51</xdr:row>
      <xdr:rowOff>95249</xdr:rowOff>
    </xdr:to>
    <xdr:sp macro="" textlink="">
      <xdr:nvSpPr>
        <xdr:cNvPr id="667" name="フリーフォーム: 図形 666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/>
      </xdr:nvSpPr>
      <xdr:spPr>
        <a:xfrm rot="1137307">
          <a:off x="17879786" y="9844766"/>
          <a:ext cx="299358" cy="292554"/>
        </a:xfrm>
        <a:custGeom>
          <a:avLst/>
          <a:gdLst>
            <a:gd name="connsiteX0" fmla="*/ 0 w 299358"/>
            <a:gd name="connsiteY0" fmla="*/ 88447 h 285750"/>
            <a:gd name="connsiteX1" fmla="*/ 299358 w 299358"/>
            <a:gd name="connsiteY1" fmla="*/ 0 h 285750"/>
            <a:gd name="connsiteX2" fmla="*/ 258536 w 299358"/>
            <a:gd name="connsiteY2" fmla="*/ 285750 h 285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9358" h="285750">
              <a:moveTo>
                <a:pt x="0" y="88447"/>
              </a:moveTo>
              <a:lnTo>
                <a:pt x="299358" y="0"/>
              </a:lnTo>
              <a:lnTo>
                <a:pt x="258536" y="285750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40</xdr:col>
      <xdr:colOff>362443</xdr:colOff>
      <xdr:row>41</xdr:row>
      <xdr:rowOff>124937</xdr:rowOff>
    </xdr:from>
    <xdr:to>
      <xdr:col>43</xdr:col>
      <xdr:colOff>476250</xdr:colOff>
      <xdr:row>48</xdr:row>
      <xdr:rowOff>111331</xdr:rowOff>
    </xdr:to>
    <xdr:sp macro="" textlink="">
      <xdr:nvSpPr>
        <xdr:cNvPr id="672" name="テキスト ボックス 671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/>
      </xdr:nvSpPr>
      <xdr:spPr>
        <a:xfrm>
          <a:off x="27762693" y="18349437"/>
          <a:ext cx="2209307" cy="1859644"/>
        </a:xfrm>
        <a:prstGeom prst="rect">
          <a:avLst/>
        </a:prstGeom>
        <a:solidFill>
          <a:schemeClr val="bg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2000"/>
            <a:t>浸水範囲の</a:t>
          </a:r>
          <a:r>
            <a:rPr kumimoji="1" lang="en-US" altLang="ja-JP" sz="2000"/>
            <a:t>2</a:t>
          </a:r>
          <a:r>
            <a:rPr kumimoji="1" lang="ja-JP" altLang="en-US" sz="2000"/>
            <a:t>階内壁ボード（胴縁）断熱材の交換・障子</a:t>
          </a:r>
          <a:endParaRPr kumimoji="1" lang="en-US" altLang="ja-JP" sz="2000"/>
        </a:p>
        <a:p>
          <a:r>
            <a:rPr kumimoji="1" lang="ja-JP" altLang="en-US" sz="2000"/>
            <a:t>ふすまの全交換</a:t>
          </a:r>
          <a:endParaRPr kumimoji="1" lang="ja-JP" altLang="en-US" sz="3600"/>
        </a:p>
      </xdr:txBody>
    </xdr:sp>
    <xdr:clientData/>
  </xdr:twoCellAnchor>
  <xdr:twoCellAnchor>
    <xdr:from>
      <xdr:col>40</xdr:col>
      <xdr:colOff>301831</xdr:colOff>
      <xdr:row>31</xdr:row>
      <xdr:rowOff>160812</xdr:rowOff>
    </xdr:from>
    <xdr:to>
      <xdr:col>43</xdr:col>
      <xdr:colOff>539750</xdr:colOff>
      <xdr:row>37</xdr:row>
      <xdr:rowOff>95250</xdr:rowOff>
    </xdr:to>
    <xdr:sp macro="" textlink="">
      <xdr:nvSpPr>
        <xdr:cNvPr id="674" name="テキスト ボックス 673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/>
      </xdr:nvSpPr>
      <xdr:spPr>
        <a:xfrm>
          <a:off x="27702081" y="15845312"/>
          <a:ext cx="2333419" cy="1458438"/>
        </a:xfrm>
        <a:prstGeom prst="rect">
          <a:avLst/>
        </a:prstGeom>
        <a:solidFill>
          <a:schemeClr val="bg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2000"/>
            <a:t>2</a:t>
          </a:r>
          <a:r>
            <a:rPr kumimoji="1" lang="ja-JP" altLang="en-US" sz="2000"/>
            <a:t>階内壁仕上げ材の全交換・</a:t>
          </a:r>
          <a:r>
            <a:rPr kumimoji="1" lang="en-US" altLang="ja-JP" sz="2000"/>
            <a:t>2</a:t>
          </a:r>
          <a:r>
            <a:rPr kumimoji="1" lang="ja-JP" altLang="en-US" sz="2000"/>
            <a:t>階木製扉の全交換</a:t>
          </a:r>
        </a:p>
      </xdr:txBody>
    </xdr:sp>
    <xdr:clientData/>
  </xdr:twoCellAnchor>
  <xdr:twoCellAnchor editAs="oneCell">
    <xdr:from>
      <xdr:col>35</xdr:col>
      <xdr:colOff>381000</xdr:colOff>
      <xdr:row>32</xdr:row>
      <xdr:rowOff>95251</xdr:rowOff>
    </xdr:from>
    <xdr:to>
      <xdr:col>38</xdr:col>
      <xdr:colOff>594763</xdr:colOff>
      <xdr:row>33</xdr:row>
      <xdr:rowOff>70304</xdr:rowOff>
    </xdr:to>
    <xdr:pic>
      <xdr:nvPicPr>
        <xdr:cNvPr id="676" name="図 675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11357" y="5483680"/>
          <a:ext cx="2254835" cy="219982"/>
        </a:xfrm>
        <a:prstGeom prst="rect">
          <a:avLst/>
        </a:prstGeom>
      </xdr:spPr>
    </xdr:pic>
    <xdr:clientData/>
  </xdr:twoCellAnchor>
  <xdr:twoCellAnchor>
    <xdr:from>
      <xdr:col>38</xdr:col>
      <xdr:colOff>204107</xdr:colOff>
      <xdr:row>32</xdr:row>
      <xdr:rowOff>231322</xdr:rowOff>
    </xdr:from>
    <xdr:to>
      <xdr:col>38</xdr:col>
      <xdr:colOff>503465</xdr:colOff>
      <xdr:row>34</xdr:row>
      <xdr:rowOff>34018</xdr:rowOff>
    </xdr:to>
    <xdr:sp macro="" textlink="">
      <xdr:nvSpPr>
        <xdr:cNvPr id="678" name="フリーフォーム: 図形 677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/>
      </xdr:nvSpPr>
      <xdr:spPr>
        <a:xfrm>
          <a:off x="21975536" y="5619751"/>
          <a:ext cx="299358" cy="292553"/>
        </a:xfrm>
        <a:custGeom>
          <a:avLst/>
          <a:gdLst>
            <a:gd name="connsiteX0" fmla="*/ 0 w 299358"/>
            <a:gd name="connsiteY0" fmla="*/ 88447 h 285750"/>
            <a:gd name="connsiteX1" fmla="*/ 299358 w 299358"/>
            <a:gd name="connsiteY1" fmla="*/ 0 h 285750"/>
            <a:gd name="connsiteX2" fmla="*/ 258536 w 299358"/>
            <a:gd name="connsiteY2" fmla="*/ 285750 h 285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9358" h="285750">
              <a:moveTo>
                <a:pt x="0" y="88447"/>
              </a:moveTo>
              <a:lnTo>
                <a:pt x="299358" y="0"/>
              </a:lnTo>
              <a:lnTo>
                <a:pt x="258536" y="285750"/>
              </a:lnTo>
            </a:path>
          </a:pathLst>
        </a:cu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149678</xdr:colOff>
      <xdr:row>41</xdr:row>
      <xdr:rowOff>122464</xdr:rowOff>
    </xdr:from>
    <xdr:to>
      <xdr:col>36</xdr:col>
      <xdr:colOff>51879</xdr:colOff>
      <xdr:row>45</xdr:row>
      <xdr:rowOff>174345</xdr:rowOff>
    </xdr:to>
    <xdr:grpSp>
      <xdr:nvGrpSpPr>
        <xdr:cNvPr id="682" name="グループ化 681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GrpSpPr/>
      </xdr:nvGrpSpPr>
      <xdr:grpSpPr>
        <a:xfrm>
          <a:off x="25276628" y="14486164"/>
          <a:ext cx="1369051" cy="1032956"/>
          <a:chOff x="14447582" y="2175541"/>
          <a:chExt cx="1096976" cy="935028"/>
        </a:xfrm>
      </xdr:grpSpPr>
      <xdr:sp macro="" textlink="">
        <xdr:nvSpPr>
          <xdr:cNvPr id="683" name="二等辺三角形 682">
            <a:extLst>
              <a:ext uri="{FF2B5EF4-FFF2-40B4-BE49-F238E27FC236}">
                <a16:creationId xmlns:a16="http://schemas.microsoft.com/office/drawing/2014/main" id="{00000000-0008-0000-0100-0000AB020000}"/>
              </a:ext>
            </a:extLst>
          </xdr:cNvPr>
          <xdr:cNvSpPr/>
        </xdr:nvSpPr>
        <xdr:spPr>
          <a:xfrm rot="10800000">
            <a:off x="14447582" y="2175541"/>
            <a:ext cx="1096976" cy="935028"/>
          </a:xfrm>
          <a:prstGeom prst="triangle">
            <a:avLst/>
          </a:prstGeom>
          <a:solidFill>
            <a:srgbClr val="DDA30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180000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84" name="テキスト ボックス 683">
            <a:extLst>
              <a:ext uri="{FF2B5EF4-FFF2-40B4-BE49-F238E27FC236}">
                <a16:creationId xmlns:a16="http://schemas.microsoft.com/office/drawing/2014/main" id="{00000000-0008-0000-0100-0000AC020000}"/>
              </a:ext>
            </a:extLst>
          </xdr:cNvPr>
          <xdr:cNvSpPr txBox="1"/>
        </xdr:nvSpPr>
        <xdr:spPr>
          <a:xfrm>
            <a:off x="14789363" y="2206761"/>
            <a:ext cx="386604" cy="593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kumimoji="1" lang="ja-JP" altLang="en-US" sz="4400" b="1">
                <a:solidFill>
                  <a:schemeClr val="bg1"/>
                </a:solidFill>
              </a:rPr>
              <a:t>４</a:t>
            </a:r>
            <a:endParaRPr kumimoji="1" lang="en-US" altLang="ja-JP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37</xdr:col>
      <xdr:colOff>521597</xdr:colOff>
      <xdr:row>45</xdr:row>
      <xdr:rowOff>68036</xdr:rowOff>
    </xdr:from>
    <xdr:to>
      <xdr:col>38</xdr:col>
      <xdr:colOff>517062</xdr:colOff>
      <xdr:row>51</xdr:row>
      <xdr:rowOff>131537</xdr:rowOff>
    </xdr:to>
    <xdr:sp macro="" textlink="">
      <xdr:nvSpPr>
        <xdr:cNvPr id="688" name="左中かっこ 687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/>
      </xdr:nvSpPr>
      <xdr:spPr>
        <a:xfrm flipH="1">
          <a:off x="21612668" y="8640536"/>
          <a:ext cx="675823" cy="1533072"/>
        </a:xfrm>
        <a:prstGeom prst="leftBrace">
          <a:avLst>
            <a:gd name="adj1" fmla="val 26282"/>
            <a:gd name="adj2" fmla="val 31295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547746</xdr:colOff>
      <xdr:row>39</xdr:row>
      <xdr:rowOff>136071</xdr:rowOff>
    </xdr:from>
    <xdr:to>
      <xdr:col>38</xdr:col>
      <xdr:colOff>491212</xdr:colOff>
      <xdr:row>48</xdr:row>
      <xdr:rowOff>172357</xdr:rowOff>
    </xdr:to>
    <xdr:sp macro="" textlink="">
      <xdr:nvSpPr>
        <xdr:cNvPr id="689" name="左中かっこ 558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/>
      </xdr:nvSpPr>
      <xdr:spPr>
        <a:xfrm flipH="1">
          <a:off x="21638817" y="7239000"/>
          <a:ext cx="623824" cy="2240643"/>
        </a:xfrm>
        <a:custGeom>
          <a:avLst/>
          <a:gdLst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2043907 h 2206625"/>
            <a:gd name="connsiteX1" fmla="*/ 309562 w 619124"/>
            <a:gd name="connsiteY1" fmla="*/ 853281 h 2206625"/>
            <a:gd name="connsiteX2" fmla="*/ 0 w 619124"/>
            <a:gd name="connsiteY2" fmla="*/ 690563 h 2206625"/>
            <a:gd name="connsiteX3" fmla="*/ 309562 w 619124"/>
            <a:gd name="connsiteY3" fmla="*/ 527845 h 2206625"/>
            <a:gd name="connsiteX4" fmla="*/ 309562 w 619124"/>
            <a:gd name="connsiteY4" fmla="*/ 162718 h 2206625"/>
            <a:gd name="connsiteX5" fmla="*/ 619124 w 619124"/>
            <a:gd name="connsiteY5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853281 h 2206625"/>
            <a:gd name="connsiteX1" fmla="*/ 0 w 619124"/>
            <a:gd name="connsiteY1" fmla="*/ 690563 h 2206625"/>
            <a:gd name="connsiteX2" fmla="*/ 309562 w 619124"/>
            <a:gd name="connsiteY2" fmla="*/ 527845 h 2206625"/>
            <a:gd name="connsiteX3" fmla="*/ 309562 w 619124"/>
            <a:gd name="connsiteY3" fmla="*/ 162718 h 2206625"/>
            <a:gd name="connsiteX4" fmla="*/ 619124 w 619124"/>
            <a:gd name="connsiteY4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0 w 619124"/>
            <a:gd name="connsiteY0" fmla="*/ 690563 h 2206625"/>
            <a:gd name="connsiteX1" fmla="*/ 309562 w 619124"/>
            <a:gd name="connsiteY1" fmla="*/ 527845 h 2206625"/>
            <a:gd name="connsiteX2" fmla="*/ 309562 w 619124"/>
            <a:gd name="connsiteY2" fmla="*/ 162718 h 2206625"/>
            <a:gd name="connsiteX3" fmla="*/ 619124 w 619124"/>
            <a:gd name="connsiteY3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527845 h 2206625"/>
            <a:gd name="connsiteX1" fmla="*/ 309562 w 619124"/>
            <a:gd name="connsiteY1" fmla="*/ 162718 h 2206625"/>
            <a:gd name="connsiteX2" fmla="*/ 619124 w 619124"/>
            <a:gd name="connsiteY2" fmla="*/ 0 h 2206625"/>
            <a:gd name="connsiteX0" fmla="*/ 619380 w 619380"/>
            <a:gd name="connsiteY0" fmla="*/ 2206625 h 2206625"/>
            <a:gd name="connsiteX1" fmla="*/ 309818 w 619380"/>
            <a:gd name="connsiteY1" fmla="*/ 2043907 h 2206625"/>
            <a:gd name="connsiteX2" fmla="*/ 373318 w 619380"/>
            <a:gd name="connsiteY2" fmla="*/ 1583531 h 2206625"/>
            <a:gd name="connsiteX3" fmla="*/ 256 w 619380"/>
            <a:gd name="connsiteY3" fmla="*/ 690563 h 2206625"/>
            <a:gd name="connsiteX4" fmla="*/ 309818 w 619380"/>
            <a:gd name="connsiteY4" fmla="*/ 527845 h 2206625"/>
            <a:gd name="connsiteX5" fmla="*/ 309818 w 619380"/>
            <a:gd name="connsiteY5" fmla="*/ 162718 h 2206625"/>
            <a:gd name="connsiteX6" fmla="*/ 619380 w 619380"/>
            <a:gd name="connsiteY6" fmla="*/ 0 h 2206625"/>
            <a:gd name="connsiteX7" fmla="*/ 619380 w 619380"/>
            <a:gd name="connsiteY7" fmla="*/ 2206625 h 2206625"/>
            <a:gd name="connsiteX0" fmla="*/ 309818 w 619380"/>
            <a:gd name="connsiteY0" fmla="*/ 527845 h 2206625"/>
            <a:gd name="connsiteX1" fmla="*/ 309818 w 619380"/>
            <a:gd name="connsiteY1" fmla="*/ 162718 h 2206625"/>
            <a:gd name="connsiteX2" fmla="*/ 619380 w 619380"/>
            <a:gd name="connsiteY2" fmla="*/ 0 h 2206625"/>
            <a:gd name="connsiteX0" fmla="*/ 571800 w 571800"/>
            <a:gd name="connsiteY0" fmla="*/ 2206625 h 2206625"/>
            <a:gd name="connsiteX1" fmla="*/ 262238 w 571800"/>
            <a:gd name="connsiteY1" fmla="*/ 2043907 h 2206625"/>
            <a:gd name="connsiteX2" fmla="*/ 325738 w 571800"/>
            <a:gd name="connsiteY2" fmla="*/ 1583531 h 2206625"/>
            <a:gd name="connsiteX3" fmla="*/ 301 w 571800"/>
            <a:gd name="connsiteY3" fmla="*/ 1262063 h 2206625"/>
            <a:gd name="connsiteX4" fmla="*/ 262238 w 571800"/>
            <a:gd name="connsiteY4" fmla="*/ 527845 h 2206625"/>
            <a:gd name="connsiteX5" fmla="*/ 262238 w 571800"/>
            <a:gd name="connsiteY5" fmla="*/ 162718 h 2206625"/>
            <a:gd name="connsiteX6" fmla="*/ 571800 w 571800"/>
            <a:gd name="connsiteY6" fmla="*/ 0 h 2206625"/>
            <a:gd name="connsiteX7" fmla="*/ 571800 w 571800"/>
            <a:gd name="connsiteY7" fmla="*/ 2206625 h 2206625"/>
            <a:gd name="connsiteX0" fmla="*/ 262238 w 571800"/>
            <a:gd name="connsiteY0" fmla="*/ 527845 h 2206625"/>
            <a:gd name="connsiteX1" fmla="*/ 262238 w 571800"/>
            <a:gd name="connsiteY1" fmla="*/ 162718 h 2206625"/>
            <a:gd name="connsiteX2" fmla="*/ 571800 w 571800"/>
            <a:gd name="connsiteY2" fmla="*/ 0 h 2206625"/>
            <a:gd name="connsiteX0" fmla="*/ 571800 w 571800"/>
            <a:gd name="connsiteY0" fmla="*/ 2206625 h 2206625"/>
            <a:gd name="connsiteX1" fmla="*/ 262238 w 571800"/>
            <a:gd name="connsiteY1" fmla="*/ 2043907 h 2206625"/>
            <a:gd name="connsiteX2" fmla="*/ 325738 w 571800"/>
            <a:gd name="connsiteY2" fmla="*/ 1583531 h 2206625"/>
            <a:gd name="connsiteX3" fmla="*/ 301 w 571800"/>
            <a:gd name="connsiteY3" fmla="*/ 1262063 h 2206625"/>
            <a:gd name="connsiteX4" fmla="*/ 262238 w 571800"/>
            <a:gd name="connsiteY4" fmla="*/ 527845 h 2206625"/>
            <a:gd name="connsiteX5" fmla="*/ 262238 w 571800"/>
            <a:gd name="connsiteY5" fmla="*/ 162718 h 2206625"/>
            <a:gd name="connsiteX6" fmla="*/ 571800 w 571800"/>
            <a:gd name="connsiteY6" fmla="*/ 0 h 2206625"/>
            <a:gd name="connsiteX7" fmla="*/ 571800 w 571800"/>
            <a:gd name="connsiteY7" fmla="*/ 2206625 h 2206625"/>
            <a:gd name="connsiteX0" fmla="*/ 293988 w 571800"/>
            <a:gd name="connsiteY0" fmla="*/ 1527970 h 2206625"/>
            <a:gd name="connsiteX1" fmla="*/ 262238 w 571800"/>
            <a:gd name="connsiteY1" fmla="*/ 162718 h 2206625"/>
            <a:gd name="connsiteX2" fmla="*/ 571800 w 571800"/>
            <a:gd name="connsiteY2" fmla="*/ 0 h 2206625"/>
            <a:gd name="connsiteX0" fmla="*/ 571662 w 571662"/>
            <a:gd name="connsiteY0" fmla="*/ 2206625 h 2206625"/>
            <a:gd name="connsiteX1" fmla="*/ 262100 w 571662"/>
            <a:gd name="connsiteY1" fmla="*/ 2043907 h 2206625"/>
            <a:gd name="connsiteX2" fmla="*/ 325600 w 571662"/>
            <a:gd name="connsiteY2" fmla="*/ 1583531 h 2206625"/>
            <a:gd name="connsiteX3" fmla="*/ 163 w 571662"/>
            <a:gd name="connsiteY3" fmla="*/ 1262063 h 2206625"/>
            <a:gd name="connsiteX4" fmla="*/ 277975 w 571662"/>
            <a:gd name="connsiteY4" fmla="*/ 1194595 h 2206625"/>
            <a:gd name="connsiteX5" fmla="*/ 262100 w 571662"/>
            <a:gd name="connsiteY5" fmla="*/ 162718 h 2206625"/>
            <a:gd name="connsiteX6" fmla="*/ 571662 w 571662"/>
            <a:gd name="connsiteY6" fmla="*/ 0 h 2206625"/>
            <a:gd name="connsiteX7" fmla="*/ 571662 w 571662"/>
            <a:gd name="connsiteY7" fmla="*/ 2206625 h 2206625"/>
            <a:gd name="connsiteX0" fmla="*/ 293850 w 571662"/>
            <a:gd name="connsiteY0" fmla="*/ 1527970 h 2206625"/>
            <a:gd name="connsiteX1" fmla="*/ 262100 w 571662"/>
            <a:gd name="connsiteY1" fmla="*/ 162718 h 2206625"/>
            <a:gd name="connsiteX2" fmla="*/ 571662 w 571662"/>
            <a:gd name="connsiteY2" fmla="*/ 0 h 2206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71662" h="2206625" stroke="0" extrusionOk="0">
              <a:moveTo>
                <a:pt x="571662" y="2206625"/>
              </a:moveTo>
              <a:cubicBezTo>
                <a:pt x="400696" y="2206625"/>
                <a:pt x="262100" y="2133774"/>
                <a:pt x="262100" y="2043907"/>
              </a:cubicBezTo>
              <a:lnTo>
                <a:pt x="325600" y="1583531"/>
              </a:lnTo>
              <a:cubicBezTo>
                <a:pt x="325600" y="1493664"/>
                <a:pt x="8101" y="1326886"/>
                <a:pt x="163" y="1262063"/>
              </a:cubicBezTo>
              <a:cubicBezTo>
                <a:pt x="-7775" y="1197240"/>
                <a:pt x="277975" y="1284462"/>
                <a:pt x="277975" y="1194595"/>
              </a:cubicBezTo>
              <a:lnTo>
                <a:pt x="262100" y="162718"/>
              </a:lnTo>
              <a:cubicBezTo>
                <a:pt x="262100" y="72851"/>
                <a:pt x="400696" y="0"/>
                <a:pt x="571662" y="0"/>
              </a:cubicBezTo>
              <a:lnTo>
                <a:pt x="571662" y="2206625"/>
              </a:lnTo>
              <a:close/>
            </a:path>
            <a:path w="571662" h="2206625" fill="none">
              <a:moveTo>
                <a:pt x="293850" y="1527970"/>
              </a:moveTo>
              <a:lnTo>
                <a:pt x="262100" y="162718"/>
              </a:lnTo>
              <a:cubicBezTo>
                <a:pt x="262100" y="72851"/>
                <a:pt x="400696" y="0"/>
                <a:pt x="571662" y="0"/>
              </a:cubicBezTo>
            </a:path>
          </a:pathLst>
        </a:custGeom>
        <a:ln w="2857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81642</xdr:colOff>
      <xdr:row>39</xdr:row>
      <xdr:rowOff>13605</xdr:rowOff>
    </xdr:from>
    <xdr:to>
      <xdr:col>38</xdr:col>
      <xdr:colOff>88146</xdr:colOff>
      <xdr:row>39</xdr:row>
      <xdr:rowOff>177268</xdr:rowOff>
    </xdr:to>
    <xdr:grpSp>
      <xdr:nvGrpSpPr>
        <xdr:cNvPr id="697" name="グループ化 696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GrpSpPr/>
      </xdr:nvGrpSpPr>
      <xdr:grpSpPr>
        <a:xfrm>
          <a:off x="27408867" y="13901055"/>
          <a:ext cx="739929" cy="163663"/>
          <a:chOff x="6851493" y="13266965"/>
          <a:chExt cx="758123" cy="163663"/>
        </a:xfrm>
      </xdr:grpSpPr>
      <xdr:sp macro="" textlink="">
        <xdr:nvSpPr>
          <xdr:cNvPr id="698" name="フリーフォーム 204">
            <a:extLst>
              <a:ext uri="{FF2B5EF4-FFF2-40B4-BE49-F238E27FC236}">
                <a16:creationId xmlns:a16="http://schemas.microsoft.com/office/drawing/2014/main" id="{00000000-0008-0000-0100-0000BA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699" name="フリーフォーム 204">
            <a:extLst>
              <a:ext uri="{FF2B5EF4-FFF2-40B4-BE49-F238E27FC236}">
                <a16:creationId xmlns:a16="http://schemas.microsoft.com/office/drawing/2014/main" id="{00000000-0008-0000-0100-0000BB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38</xdr:col>
      <xdr:colOff>73404</xdr:colOff>
      <xdr:row>39</xdr:row>
      <xdr:rowOff>18143</xdr:rowOff>
    </xdr:from>
    <xdr:to>
      <xdr:col>39</xdr:col>
      <xdr:colOff>85583</xdr:colOff>
      <xdr:row>39</xdr:row>
      <xdr:rowOff>181806</xdr:rowOff>
    </xdr:to>
    <xdr:grpSp>
      <xdr:nvGrpSpPr>
        <xdr:cNvPr id="700" name="グループ化 699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GrpSpPr/>
      </xdr:nvGrpSpPr>
      <xdr:grpSpPr>
        <a:xfrm>
          <a:off x="28134054" y="13905593"/>
          <a:ext cx="745604" cy="163663"/>
          <a:chOff x="6851493" y="13266965"/>
          <a:chExt cx="758123" cy="163663"/>
        </a:xfrm>
      </xdr:grpSpPr>
      <xdr:sp macro="" textlink="">
        <xdr:nvSpPr>
          <xdr:cNvPr id="701" name="フリーフォーム 204">
            <a:extLst>
              <a:ext uri="{FF2B5EF4-FFF2-40B4-BE49-F238E27FC236}">
                <a16:creationId xmlns:a16="http://schemas.microsoft.com/office/drawing/2014/main" id="{00000000-0008-0000-0100-0000BD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02" name="フリーフォーム 204">
            <a:extLst>
              <a:ext uri="{FF2B5EF4-FFF2-40B4-BE49-F238E27FC236}">
                <a16:creationId xmlns:a16="http://schemas.microsoft.com/office/drawing/2014/main" id="{00000000-0008-0000-0100-0000BE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38</xdr:col>
      <xdr:colOff>517062</xdr:colOff>
      <xdr:row>45</xdr:row>
      <xdr:rowOff>38759</xdr:rowOff>
    </xdr:from>
    <xdr:to>
      <xdr:col>40</xdr:col>
      <xdr:colOff>362443</xdr:colOff>
      <xdr:row>46</xdr:row>
      <xdr:rowOff>245403</xdr:rowOff>
    </xdr:to>
    <xdr:cxnSp macro="">
      <xdr:nvCxnSpPr>
        <xdr:cNvPr id="704" name="直線コネクタ 703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CxnSpPr>
          <a:stCxn id="672" idx="1"/>
          <a:endCxn id="688" idx="1"/>
        </xdr:cNvCxnSpPr>
      </xdr:nvCxnSpPr>
      <xdr:spPr>
        <a:xfrm flipH="1">
          <a:off x="26520312" y="19279259"/>
          <a:ext cx="1242381" cy="555894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272143</xdr:colOff>
      <xdr:row>39</xdr:row>
      <xdr:rowOff>43089</xdr:rowOff>
    </xdr:from>
    <xdr:to>
      <xdr:col>42</xdr:col>
      <xdr:colOff>587375</xdr:colOff>
      <xdr:row>41</xdr:row>
      <xdr:rowOff>20373</xdr:rowOff>
    </xdr:to>
    <xdr:sp macro="" textlink="">
      <xdr:nvSpPr>
        <xdr:cNvPr id="709" name="テキスト ボックス 708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 txBox="1"/>
      </xdr:nvSpPr>
      <xdr:spPr>
        <a:xfrm>
          <a:off x="22723929" y="7146018"/>
          <a:ext cx="2356303" cy="467141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/>
            <a:t>2FL+1,200</a:t>
          </a:r>
          <a:r>
            <a:rPr kumimoji="1" lang="ja-JP" altLang="en-US" sz="2000"/>
            <a:t>以下</a:t>
          </a:r>
        </a:p>
      </xdr:txBody>
    </xdr:sp>
    <xdr:clientData/>
  </xdr:twoCellAnchor>
  <xdr:twoCellAnchor>
    <xdr:from>
      <xdr:col>39</xdr:col>
      <xdr:colOff>281218</xdr:colOff>
      <xdr:row>37</xdr:row>
      <xdr:rowOff>54429</xdr:rowOff>
    </xdr:from>
    <xdr:to>
      <xdr:col>42</xdr:col>
      <xdr:colOff>596450</xdr:colOff>
      <xdr:row>39</xdr:row>
      <xdr:rowOff>165554</xdr:rowOff>
    </xdr:to>
    <xdr:sp macro="" textlink="">
      <xdr:nvSpPr>
        <xdr:cNvPr id="710" name="テキスト ボックス 709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 txBox="1"/>
      </xdr:nvSpPr>
      <xdr:spPr>
        <a:xfrm>
          <a:off x="22733004" y="6667500"/>
          <a:ext cx="2356303" cy="6009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/>
            <a:t>2FL+1,200</a:t>
          </a:r>
          <a:r>
            <a:rPr kumimoji="1" lang="ja-JP" altLang="en-US" sz="2000"/>
            <a:t>以上</a:t>
          </a:r>
        </a:p>
      </xdr:txBody>
    </xdr:sp>
    <xdr:clientData/>
  </xdr:twoCellAnchor>
  <xdr:twoCellAnchor>
    <xdr:from>
      <xdr:col>35</xdr:col>
      <xdr:colOff>40821</xdr:colOff>
      <xdr:row>38</xdr:row>
      <xdr:rowOff>231322</xdr:rowOff>
    </xdr:from>
    <xdr:to>
      <xdr:col>36</xdr:col>
      <xdr:colOff>47326</xdr:colOff>
      <xdr:row>39</xdr:row>
      <xdr:rowOff>150056</xdr:rowOff>
    </xdr:to>
    <xdr:grpSp>
      <xdr:nvGrpSpPr>
        <xdr:cNvPr id="717" name="グループ化 716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GrpSpPr/>
      </xdr:nvGrpSpPr>
      <xdr:grpSpPr>
        <a:xfrm>
          <a:off x="25901196" y="13880647"/>
          <a:ext cx="739930" cy="156859"/>
          <a:chOff x="6851493" y="13266965"/>
          <a:chExt cx="758123" cy="163663"/>
        </a:xfrm>
      </xdr:grpSpPr>
      <xdr:sp macro="" textlink="">
        <xdr:nvSpPr>
          <xdr:cNvPr id="718" name="フリーフォーム 204">
            <a:extLst>
              <a:ext uri="{FF2B5EF4-FFF2-40B4-BE49-F238E27FC236}">
                <a16:creationId xmlns:a16="http://schemas.microsoft.com/office/drawing/2014/main" id="{00000000-0008-0000-0100-0000CE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19" name="フリーフォーム 204">
            <a:extLst>
              <a:ext uri="{FF2B5EF4-FFF2-40B4-BE49-F238E27FC236}">
                <a16:creationId xmlns:a16="http://schemas.microsoft.com/office/drawing/2014/main" id="{00000000-0008-0000-0100-0000CF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36</xdr:col>
      <xdr:colOff>32584</xdr:colOff>
      <xdr:row>38</xdr:row>
      <xdr:rowOff>235860</xdr:rowOff>
    </xdr:from>
    <xdr:to>
      <xdr:col>37</xdr:col>
      <xdr:colOff>44763</xdr:colOff>
      <xdr:row>39</xdr:row>
      <xdr:rowOff>154594</xdr:rowOff>
    </xdr:to>
    <xdr:grpSp>
      <xdr:nvGrpSpPr>
        <xdr:cNvPr id="720" name="グループ化 719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GrpSpPr/>
      </xdr:nvGrpSpPr>
      <xdr:grpSpPr>
        <a:xfrm>
          <a:off x="26626384" y="13885185"/>
          <a:ext cx="745604" cy="156859"/>
          <a:chOff x="6851493" y="13266965"/>
          <a:chExt cx="758123" cy="163663"/>
        </a:xfrm>
      </xdr:grpSpPr>
      <xdr:sp macro="" textlink="">
        <xdr:nvSpPr>
          <xdr:cNvPr id="721" name="フリーフォーム 204">
            <a:extLst>
              <a:ext uri="{FF2B5EF4-FFF2-40B4-BE49-F238E27FC236}">
                <a16:creationId xmlns:a16="http://schemas.microsoft.com/office/drawing/2014/main" id="{00000000-0008-0000-0100-0000D1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22" name="フリーフォーム 204">
            <a:extLst>
              <a:ext uri="{FF2B5EF4-FFF2-40B4-BE49-F238E27FC236}">
                <a16:creationId xmlns:a16="http://schemas.microsoft.com/office/drawing/2014/main" id="{00000000-0008-0000-0100-0000D2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41</xdr:col>
      <xdr:colOff>530676</xdr:colOff>
      <xdr:row>40</xdr:row>
      <xdr:rowOff>43123</xdr:rowOff>
    </xdr:from>
    <xdr:to>
      <xdr:col>42</xdr:col>
      <xdr:colOff>259773</xdr:colOff>
      <xdr:row>41</xdr:row>
      <xdr:rowOff>129886</xdr:rowOff>
    </xdr:to>
    <xdr:sp macro="" textlink="">
      <xdr:nvSpPr>
        <xdr:cNvPr id="724" name="フリーフォーム: 図形 723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/>
      </xdr:nvSpPr>
      <xdr:spPr>
        <a:xfrm flipH="1" flipV="1">
          <a:off x="26525267" y="7446646"/>
          <a:ext cx="413165" cy="329217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41</xdr:col>
      <xdr:colOff>517066</xdr:colOff>
      <xdr:row>37</xdr:row>
      <xdr:rowOff>77932</xdr:rowOff>
    </xdr:from>
    <xdr:to>
      <xdr:col>42</xdr:col>
      <xdr:colOff>258530</xdr:colOff>
      <xdr:row>38</xdr:row>
      <xdr:rowOff>149679</xdr:rowOff>
    </xdr:to>
    <xdr:sp macro="" textlink="">
      <xdr:nvSpPr>
        <xdr:cNvPr id="726" name="フリーフォーム: 図形 725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/>
      </xdr:nvSpPr>
      <xdr:spPr>
        <a:xfrm flipH="1">
          <a:off x="26511657" y="6736773"/>
          <a:ext cx="425532" cy="331520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108862</xdr:colOff>
      <xdr:row>39</xdr:row>
      <xdr:rowOff>0</xdr:rowOff>
    </xdr:from>
    <xdr:to>
      <xdr:col>40</xdr:col>
      <xdr:colOff>121041</xdr:colOff>
      <xdr:row>39</xdr:row>
      <xdr:rowOff>163663</xdr:rowOff>
    </xdr:to>
    <xdr:grpSp>
      <xdr:nvGrpSpPr>
        <xdr:cNvPr id="738" name="グループ化 737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GrpSpPr/>
      </xdr:nvGrpSpPr>
      <xdr:grpSpPr>
        <a:xfrm>
          <a:off x="28902937" y="13887450"/>
          <a:ext cx="745604" cy="163663"/>
          <a:chOff x="6851493" y="13266965"/>
          <a:chExt cx="758123" cy="163663"/>
        </a:xfrm>
      </xdr:grpSpPr>
      <xdr:sp macro="" textlink="">
        <xdr:nvSpPr>
          <xdr:cNvPr id="739" name="フリーフォーム 204">
            <a:extLst>
              <a:ext uri="{FF2B5EF4-FFF2-40B4-BE49-F238E27FC236}">
                <a16:creationId xmlns:a16="http://schemas.microsoft.com/office/drawing/2014/main" id="{00000000-0008-0000-0100-0000E3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40" name="フリーフォーム 204">
            <a:extLst>
              <a:ext uri="{FF2B5EF4-FFF2-40B4-BE49-F238E27FC236}">
                <a16:creationId xmlns:a16="http://schemas.microsoft.com/office/drawing/2014/main" id="{00000000-0008-0000-0100-0000E4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38</xdr:col>
      <xdr:colOff>653145</xdr:colOff>
      <xdr:row>25</xdr:row>
      <xdr:rowOff>108857</xdr:rowOff>
    </xdr:from>
    <xdr:to>
      <xdr:col>39</xdr:col>
      <xdr:colOff>648611</xdr:colOff>
      <xdr:row>51</xdr:row>
      <xdr:rowOff>176893</xdr:rowOff>
    </xdr:to>
    <xdr:sp macro="" textlink="">
      <xdr:nvSpPr>
        <xdr:cNvPr id="742" name="左中かっこ 741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/>
      </xdr:nvSpPr>
      <xdr:spPr>
        <a:xfrm flipH="1">
          <a:off x="24595531" y="3797630"/>
          <a:ext cx="679535" cy="6501740"/>
        </a:xfrm>
        <a:prstGeom prst="leftBrace">
          <a:avLst>
            <a:gd name="adj1" fmla="val 26282"/>
            <a:gd name="adj2" fmla="val 34681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648611</xdr:colOff>
      <xdr:row>34</xdr:row>
      <xdr:rowOff>128031</xdr:rowOff>
    </xdr:from>
    <xdr:to>
      <xdr:col>40</xdr:col>
      <xdr:colOff>301831</xdr:colOff>
      <xdr:row>34</xdr:row>
      <xdr:rowOff>169819</xdr:rowOff>
    </xdr:to>
    <xdr:cxnSp macro="">
      <xdr:nvCxnSpPr>
        <xdr:cNvPr id="744" name="直線コネクタ 743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CxnSpPr>
          <a:stCxn id="674" idx="1"/>
          <a:endCxn id="742" idx="1"/>
        </xdr:cNvCxnSpPr>
      </xdr:nvCxnSpPr>
      <xdr:spPr>
        <a:xfrm flipH="1">
          <a:off x="27350361" y="16574531"/>
          <a:ext cx="351720" cy="41788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449047</xdr:colOff>
      <xdr:row>67</xdr:row>
      <xdr:rowOff>27212</xdr:rowOff>
    </xdr:from>
    <xdr:to>
      <xdr:col>35</xdr:col>
      <xdr:colOff>455552</xdr:colOff>
      <xdr:row>67</xdr:row>
      <xdr:rowOff>190875</xdr:rowOff>
    </xdr:to>
    <xdr:grpSp>
      <xdr:nvGrpSpPr>
        <xdr:cNvPr id="764" name="グループ化 763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GrpSpPr/>
      </xdr:nvGrpSpPr>
      <xdr:grpSpPr>
        <a:xfrm>
          <a:off x="25575997" y="20915537"/>
          <a:ext cx="739930" cy="163663"/>
          <a:chOff x="6851493" y="13266965"/>
          <a:chExt cx="758123" cy="163663"/>
        </a:xfrm>
      </xdr:grpSpPr>
      <xdr:sp macro="" textlink="">
        <xdr:nvSpPr>
          <xdr:cNvPr id="765" name="フリーフォーム 204">
            <a:extLst>
              <a:ext uri="{FF2B5EF4-FFF2-40B4-BE49-F238E27FC236}">
                <a16:creationId xmlns:a16="http://schemas.microsoft.com/office/drawing/2014/main" id="{00000000-0008-0000-0100-0000FD02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66" name="フリーフォーム 204">
            <a:extLst>
              <a:ext uri="{FF2B5EF4-FFF2-40B4-BE49-F238E27FC236}">
                <a16:creationId xmlns:a16="http://schemas.microsoft.com/office/drawing/2014/main" id="{00000000-0008-0000-0100-0000FE02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35</xdr:col>
      <xdr:colOff>440810</xdr:colOff>
      <xdr:row>67</xdr:row>
      <xdr:rowOff>31750</xdr:rowOff>
    </xdr:from>
    <xdr:to>
      <xdr:col>36</xdr:col>
      <xdr:colOff>452989</xdr:colOff>
      <xdr:row>67</xdr:row>
      <xdr:rowOff>195413</xdr:rowOff>
    </xdr:to>
    <xdr:grpSp>
      <xdr:nvGrpSpPr>
        <xdr:cNvPr id="767" name="グループ化 766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GrpSpPr/>
      </xdr:nvGrpSpPr>
      <xdr:grpSpPr>
        <a:xfrm>
          <a:off x="26301185" y="20920075"/>
          <a:ext cx="745604" cy="163663"/>
          <a:chOff x="6851493" y="13266965"/>
          <a:chExt cx="758123" cy="163663"/>
        </a:xfrm>
      </xdr:grpSpPr>
      <xdr:sp macro="" textlink="">
        <xdr:nvSpPr>
          <xdr:cNvPr id="768" name="フリーフォーム 204">
            <a:extLst>
              <a:ext uri="{FF2B5EF4-FFF2-40B4-BE49-F238E27FC236}">
                <a16:creationId xmlns:a16="http://schemas.microsoft.com/office/drawing/2014/main" id="{00000000-0008-0000-0100-00000003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69" name="フリーフォーム 204">
            <a:extLst>
              <a:ext uri="{FF2B5EF4-FFF2-40B4-BE49-F238E27FC236}">
                <a16:creationId xmlns:a16="http://schemas.microsoft.com/office/drawing/2014/main" id="{00000000-0008-0000-0100-00000103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32</xdr:col>
      <xdr:colOff>408226</xdr:colOff>
      <xdr:row>67</xdr:row>
      <xdr:rowOff>0</xdr:rowOff>
    </xdr:from>
    <xdr:to>
      <xdr:col>33</xdr:col>
      <xdr:colOff>414731</xdr:colOff>
      <xdr:row>67</xdr:row>
      <xdr:rowOff>163663</xdr:rowOff>
    </xdr:to>
    <xdr:grpSp>
      <xdr:nvGrpSpPr>
        <xdr:cNvPr id="770" name="グループ化 769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GrpSpPr/>
      </xdr:nvGrpSpPr>
      <xdr:grpSpPr>
        <a:xfrm>
          <a:off x="24068326" y="20888325"/>
          <a:ext cx="739930" cy="163663"/>
          <a:chOff x="6851493" y="13266965"/>
          <a:chExt cx="758123" cy="163663"/>
        </a:xfrm>
      </xdr:grpSpPr>
      <xdr:sp macro="" textlink="">
        <xdr:nvSpPr>
          <xdr:cNvPr id="771" name="フリーフォーム 204">
            <a:extLst>
              <a:ext uri="{FF2B5EF4-FFF2-40B4-BE49-F238E27FC236}">
                <a16:creationId xmlns:a16="http://schemas.microsoft.com/office/drawing/2014/main" id="{00000000-0008-0000-0100-00000303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72" name="フリーフォーム 204">
            <a:extLst>
              <a:ext uri="{FF2B5EF4-FFF2-40B4-BE49-F238E27FC236}">
                <a16:creationId xmlns:a16="http://schemas.microsoft.com/office/drawing/2014/main" id="{00000000-0008-0000-0100-00000403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33</xdr:col>
      <xdr:colOff>399989</xdr:colOff>
      <xdr:row>67</xdr:row>
      <xdr:rowOff>4538</xdr:rowOff>
    </xdr:from>
    <xdr:to>
      <xdr:col>34</xdr:col>
      <xdr:colOff>412168</xdr:colOff>
      <xdr:row>67</xdr:row>
      <xdr:rowOff>168201</xdr:rowOff>
    </xdr:to>
    <xdr:grpSp>
      <xdr:nvGrpSpPr>
        <xdr:cNvPr id="773" name="グループ化 772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GrpSpPr/>
      </xdr:nvGrpSpPr>
      <xdr:grpSpPr>
        <a:xfrm>
          <a:off x="24793514" y="20892863"/>
          <a:ext cx="745604" cy="163663"/>
          <a:chOff x="6851493" y="13266965"/>
          <a:chExt cx="758123" cy="163663"/>
        </a:xfrm>
      </xdr:grpSpPr>
      <xdr:sp macro="" textlink="">
        <xdr:nvSpPr>
          <xdr:cNvPr id="774" name="フリーフォーム 204">
            <a:extLst>
              <a:ext uri="{FF2B5EF4-FFF2-40B4-BE49-F238E27FC236}">
                <a16:creationId xmlns:a16="http://schemas.microsoft.com/office/drawing/2014/main" id="{00000000-0008-0000-0100-00000603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75" name="フリーフォーム 204">
            <a:extLst>
              <a:ext uri="{FF2B5EF4-FFF2-40B4-BE49-F238E27FC236}">
                <a16:creationId xmlns:a16="http://schemas.microsoft.com/office/drawing/2014/main" id="{00000000-0008-0000-0100-00000703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36</xdr:col>
      <xdr:colOff>476268</xdr:colOff>
      <xdr:row>67</xdr:row>
      <xdr:rowOff>13607</xdr:rowOff>
    </xdr:from>
    <xdr:to>
      <xdr:col>37</xdr:col>
      <xdr:colOff>488447</xdr:colOff>
      <xdr:row>67</xdr:row>
      <xdr:rowOff>177270</xdr:rowOff>
    </xdr:to>
    <xdr:grpSp>
      <xdr:nvGrpSpPr>
        <xdr:cNvPr id="776" name="グループ化 775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GrpSpPr/>
      </xdr:nvGrpSpPr>
      <xdr:grpSpPr>
        <a:xfrm>
          <a:off x="27070068" y="20901932"/>
          <a:ext cx="745604" cy="163663"/>
          <a:chOff x="6851493" y="13266965"/>
          <a:chExt cx="758123" cy="163663"/>
        </a:xfrm>
      </xdr:grpSpPr>
      <xdr:sp macro="" textlink="">
        <xdr:nvSpPr>
          <xdr:cNvPr id="777" name="フリーフォーム 204">
            <a:extLst>
              <a:ext uri="{FF2B5EF4-FFF2-40B4-BE49-F238E27FC236}">
                <a16:creationId xmlns:a16="http://schemas.microsoft.com/office/drawing/2014/main" id="{00000000-0008-0000-0100-000009030000}"/>
              </a:ext>
            </a:extLst>
          </xdr:cNvPr>
          <xdr:cNvSpPr/>
        </xdr:nvSpPr>
        <xdr:spPr>
          <a:xfrm>
            <a:off x="6851493" y="13268780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778" name="フリーフォーム 204">
            <a:extLst>
              <a:ext uri="{FF2B5EF4-FFF2-40B4-BE49-F238E27FC236}">
                <a16:creationId xmlns:a16="http://schemas.microsoft.com/office/drawing/2014/main" id="{00000000-0008-0000-0100-00000A030000}"/>
              </a:ext>
            </a:extLst>
          </xdr:cNvPr>
          <xdr:cNvSpPr/>
        </xdr:nvSpPr>
        <xdr:spPr>
          <a:xfrm>
            <a:off x="7235216" y="13266965"/>
            <a:ext cx="374400" cy="161848"/>
          </a:xfrm>
          <a:custGeom>
            <a:avLst/>
            <a:gdLst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907676"/>
              <a:gd name="connsiteY0" fmla="*/ 45944 h 45962"/>
              <a:gd name="connsiteX1" fmla="*/ 123265 w 907676"/>
              <a:gd name="connsiteY1" fmla="*/ 12327 h 45962"/>
              <a:gd name="connsiteX2" fmla="*/ 240926 w 907676"/>
              <a:gd name="connsiteY2" fmla="*/ 6724 h 45962"/>
              <a:gd name="connsiteX3" fmla="*/ 448235 w 907676"/>
              <a:gd name="connsiteY3" fmla="*/ 45944 h 45962"/>
              <a:gd name="connsiteX4" fmla="*/ 683559 w 907676"/>
              <a:gd name="connsiteY4" fmla="*/ 1121 h 45962"/>
              <a:gd name="connsiteX5" fmla="*/ 907676 w 907676"/>
              <a:gd name="connsiteY5" fmla="*/ 17929 h 45962"/>
              <a:gd name="connsiteX0" fmla="*/ 0 w 683559"/>
              <a:gd name="connsiteY0" fmla="*/ 44823 h 44841"/>
              <a:gd name="connsiteX1" fmla="*/ 123265 w 683559"/>
              <a:gd name="connsiteY1" fmla="*/ 11206 h 44841"/>
              <a:gd name="connsiteX2" fmla="*/ 240926 w 683559"/>
              <a:gd name="connsiteY2" fmla="*/ 5603 h 44841"/>
              <a:gd name="connsiteX3" fmla="*/ 448235 w 683559"/>
              <a:gd name="connsiteY3" fmla="*/ 44823 h 44841"/>
              <a:gd name="connsiteX4" fmla="*/ 683559 w 683559"/>
              <a:gd name="connsiteY4" fmla="*/ 0 h 44841"/>
              <a:gd name="connsiteX0" fmla="*/ 0 w 594614"/>
              <a:gd name="connsiteY0" fmla="*/ 41720 h 42110"/>
              <a:gd name="connsiteX1" fmla="*/ 123265 w 594614"/>
              <a:gd name="connsiteY1" fmla="*/ 8103 h 42110"/>
              <a:gd name="connsiteX2" fmla="*/ 240926 w 594614"/>
              <a:gd name="connsiteY2" fmla="*/ 2500 h 42110"/>
              <a:gd name="connsiteX3" fmla="*/ 448235 w 594614"/>
              <a:gd name="connsiteY3" fmla="*/ 41720 h 42110"/>
              <a:gd name="connsiteX4" fmla="*/ 594614 w 594614"/>
              <a:gd name="connsiteY4" fmla="*/ 22119 h 42110"/>
              <a:gd name="connsiteX0" fmla="*/ 0 w 594614"/>
              <a:gd name="connsiteY0" fmla="*/ 38869 h 39134"/>
              <a:gd name="connsiteX1" fmla="*/ 123265 w 594614"/>
              <a:gd name="connsiteY1" fmla="*/ 5252 h 39134"/>
              <a:gd name="connsiteX2" fmla="*/ 279046 w 594614"/>
              <a:gd name="connsiteY2" fmla="*/ 3529 h 39134"/>
              <a:gd name="connsiteX3" fmla="*/ 448235 w 594614"/>
              <a:gd name="connsiteY3" fmla="*/ 38869 h 39134"/>
              <a:gd name="connsiteX4" fmla="*/ 594614 w 594614"/>
              <a:gd name="connsiteY4" fmla="*/ 19268 h 39134"/>
              <a:gd name="connsiteX0" fmla="*/ 0 w 581907"/>
              <a:gd name="connsiteY0" fmla="*/ 24633 h 38479"/>
              <a:gd name="connsiteX1" fmla="*/ 110558 w 581907"/>
              <a:gd name="connsiteY1" fmla="*/ 4597 h 38479"/>
              <a:gd name="connsiteX2" fmla="*/ 266339 w 581907"/>
              <a:gd name="connsiteY2" fmla="*/ 2874 h 38479"/>
              <a:gd name="connsiteX3" fmla="*/ 435528 w 581907"/>
              <a:gd name="connsiteY3" fmla="*/ 38214 h 38479"/>
              <a:gd name="connsiteX4" fmla="*/ 581907 w 581907"/>
              <a:gd name="connsiteY4" fmla="*/ 18613 h 38479"/>
              <a:gd name="connsiteX0" fmla="*/ 0 w 581907"/>
              <a:gd name="connsiteY0" fmla="*/ 27208 h 41054"/>
              <a:gd name="connsiteX1" fmla="*/ 110558 w 581907"/>
              <a:gd name="connsiteY1" fmla="*/ 7172 h 41054"/>
              <a:gd name="connsiteX2" fmla="*/ 266339 w 581907"/>
              <a:gd name="connsiteY2" fmla="*/ 5449 h 41054"/>
              <a:gd name="connsiteX3" fmla="*/ 435528 w 581907"/>
              <a:gd name="connsiteY3" fmla="*/ 40789 h 41054"/>
              <a:gd name="connsiteX4" fmla="*/ 581907 w 581907"/>
              <a:gd name="connsiteY4" fmla="*/ 21188 h 41054"/>
              <a:gd name="connsiteX0" fmla="*/ 0 w 581907"/>
              <a:gd name="connsiteY0" fmla="*/ 32417 h 46263"/>
              <a:gd name="connsiteX1" fmla="*/ 110558 w 581907"/>
              <a:gd name="connsiteY1" fmla="*/ 12381 h 46263"/>
              <a:gd name="connsiteX2" fmla="*/ 266339 w 581907"/>
              <a:gd name="connsiteY2" fmla="*/ 10658 h 46263"/>
              <a:gd name="connsiteX3" fmla="*/ 435528 w 581907"/>
              <a:gd name="connsiteY3" fmla="*/ 45998 h 46263"/>
              <a:gd name="connsiteX4" fmla="*/ 581907 w 581907"/>
              <a:gd name="connsiteY4" fmla="*/ 26397 h 46263"/>
              <a:gd name="connsiteX0" fmla="*/ 0 w 581907"/>
              <a:gd name="connsiteY0" fmla="*/ 33304 h 47150"/>
              <a:gd name="connsiteX1" fmla="*/ 85145 w 581907"/>
              <a:gd name="connsiteY1" fmla="*/ 9388 h 47150"/>
              <a:gd name="connsiteX2" fmla="*/ 266339 w 581907"/>
              <a:gd name="connsiteY2" fmla="*/ 11545 h 47150"/>
              <a:gd name="connsiteX3" fmla="*/ 435528 w 581907"/>
              <a:gd name="connsiteY3" fmla="*/ 46885 h 47150"/>
              <a:gd name="connsiteX4" fmla="*/ 581907 w 581907"/>
              <a:gd name="connsiteY4" fmla="*/ 27284 h 47150"/>
              <a:gd name="connsiteX0" fmla="*/ 0 w 581907"/>
              <a:gd name="connsiteY0" fmla="*/ 36804 h 50650"/>
              <a:gd name="connsiteX1" fmla="*/ 85145 w 581907"/>
              <a:gd name="connsiteY1" fmla="*/ 12888 h 50650"/>
              <a:gd name="connsiteX2" fmla="*/ 266339 w 581907"/>
              <a:gd name="connsiteY2" fmla="*/ 15045 h 50650"/>
              <a:gd name="connsiteX3" fmla="*/ 435528 w 581907"/>
              <a:gd name="connsiteY3" fmla="*/ 50385 h 50650"/>
              <a:gd name="connsiteX4" fmla="*/ 581907 w 581907"/>
              <a:gd name="connsiteY4" fmla="*/ 30784 h 50650"/>
              <a:gd name="connsiteX0" fmla="*/ 0 w 581907"/>
              <a:gd name="connsiteY0" fmla="*/ 34545 h 48391"/>
              <a:gd name="connsiteX1" fmla="*/ 85145 w 581907"/>
              <a:gd name="connsiteY1" fmla="*/ 10629 h 48391"/>
              <a:gd name="connsiteX2" fmla="*/ 266339 w 581907"/>
              <a:gd name="connsiteY2" fmla="*/ 12786 h 48391"/>
              <a:gd name="connsiteX3" fmla="*/ 435528 w 581907"/>
              <a:gd name="connsiteY3" fmla="*/ 48126 h 48391"/>
              <a:gd name="connsiteX4" fmla="*/ 581907 w 581907"/>
              <a:gd name="connsiteY4" fmla="*/ 28525 h 48391"/>
              <a:gd name="connsiteX0" fmla="*/ 0 w 581907"/>
              <a:gd name="connsiteY0" fmla="*/ 34545 h 55074"/>
              <a:gd name="connsiteX1" fmla="*/ 85145 w 581907"/>
              <a:gd name="connsiteY1" fmla="*/ 10629 h 55074"/>
              <a:gd name="connsiteX2" fmla="*/ 266339 w 581907"/>
              <a:gd name="connsiteY2" fmla="*/ 12786 h 55074"/>
              <a:gd name="connsiteX3" fmla="*/ 435528 w 581907"/>
              <a:gd name="connsiteY3" fmla="*/ 48126 h 55074"/>
              <a:gd name="connsiteX4" fmla="*/ 581907 w 581907"/>
              <a:gd name="connsiteY4" fmla="*/ 28525 h 55074"/>
              <a:gd name="connsiteX0" fmla="*/ 0 w 581907"/>
              <a:gd name="connsiteY0" fmla="*/ 34545 h 49344"/>
              <a:gd name="connsiteX1" fmla="*/ 85145 w 581907"/>
              <a:gd name="connsiteY1" fmla="*/ 10629 h 49344"/>
              <a:gd name="connsiteX2" fmla="*/ 266339 w 581907"/>
              <a:gd name="connsiteY2" fmla="*/ 12786 h 49344"/>
              <a:gd name="connsiteX3" fmla="*/ 435528 w 581907"/>
              <a:gd name="connsiteY3" fmla="*/ 48126 h 49344"/>
              <a:gd name="connsiteX4" fmla="*/ 581907 w 581907"/>
              <a:gd name="connsiteY4" fmla="*/ 28525 h 49344"/>
              <a:gd name="connsiteX0" fmla="*/ 0 w 581907"/>
              <a:gd name="connsiteY0" fmla="*/ 30250 h 34353"/>
              <a:gd name="connsiteX1" fmla="*/ 85145 w 581907"/>
              <a:gd name="connsiteY1" fmla="*/ 6334 h 34353"/>
              <a:gd name="connsiteX2" fmla="*/ 266339 w 581907"/>
              <a:gd name="connsiteY2" fmla="*/ 8491 h 34353"/>
              <a:gd name="connsiteX3" fmla="*/ 397409 w 581907"/>
              <a:gd name="connsiteY3" fmla="*/ 32190 h 34353"/>
              <a:gd name="connsiteX4" fmla="*/ 581907 w 581907"/>
              <a:gd name="connsiteY4" fmla="*/ 24230 h 34353"/>
              <a:gd name="connsiteX0" fmla="*/ 0 w 550141"/>
              <a:gd name="connsiteY0" fmla="*/ 30250 h 33156"/>
              <a:gd name="connsiteX1" fmla="*/ 85145 w 550141"/>
              <a:gd name="connsiteY1" fmla="*/ 6334 h 33156"/>
              <a:gd name="connsiteX2" fmla="*/ 266339 w 550141"/>
              <a:gd name="connsiteY2" fmla="*/ 8491 h 33156"/>
              <a:gd name="connsiteX3" fmla="*/ 397409 w 550141"/>
              <a:gd name="connsiteY3" fmla="*/ 32190 h 33156"/>
              <a:gd name="connsiteX4" fmla="*/ 550141 w 550141"/>
              <a:gd name="connsiteY4" fmla="*/ 26170 h 33156"/>
              <a:gd name="connsiteX0" fmla="*/ 0 w 550141"/>
              <a:gd name="connsiteY0" fmla="*/ 30250 h 34366"/>
              <a:gd name="connsiteX1" fmla="*/ 85145 w 550141"/>
              <a:gd name="connsiteY1" fmla="*/ 6334 h 34366"/>
              <a:gd name="connsiteX2" fmla="*/ 266339 w 550141"/>
              <a:gd name="connsiteY2" fmla="*/ 8491 h 34366"/>
              <a:gd name="connsiteX3" fmla="*/ 397409 w 550141"/>
              <a:gd name="connsiteY3" fmla="*/ 32190 h 34366"/>
              <a:gd name="connsiteX4" fmla="*/ 550141 w 550141"/>
              <a:gd name="connsiteY4" fmla="*/ 26170 h 34366"/>
              <a:gd name="connsiteX0" fmla="*/ 0 w 550141"/>
              <a:gd name="connsiteY0" fmla="*/ 30098 h 32196"/>
              <a:gd name="connsiteX1" fmla="*/ 85145 w 550141"/>
              <a:gd name="connsiteY1" fmla="*/ 6182 h 32196"/>
              <a:gd name="connsiteX2" fmla="*/ 266339 w 550141"/>
              <a:gd name="connsiteY2" fmla="*/ 8339 h 32196"/>
              <a:gd name="connsiteX3" fmla="*/ 378349 w 550141"/>
              <a:gd name="connsiteY3" fmla="*/ 28158 h 32196"/>
              <a:gd name="connsiteX4" fmla="*/ 550141 w 550141"/>
              <a:gd name="connsiteY4" fmla="*/ 26018 h 32196"/>
              <a:gd name="connsiteX0" fmla="*/ 0 w 550141"/>
              <a:gd name="connsiteY0" fmla="*/ 30098 h 35928"/>
              <a:gd name="connsiteX1" fmla="*/ 85145 w 550141"/>
              <a:gd name="connsiteY1" fmla="*/ 6182 h 35928"/>
              <a:gd name="connsiteX2" fmla="*/ 266339 w 550141"/>
              <a:gd name="connsiteY2" fmla="*/ 8339 h 35928"/>
              <a:gd name="connsiteX3" fmla="*/ 378349 w 550141"/>
              <a:gd name="connsiteY3" fmla="*/ 28158 h 35928"/>
              <a:gd name="connsiteX4" fmla="*/ 550141 w 550141"/>
              <a:gd name="connsiteY4" fmla="*/ 26018 h 35928"/>
              <a:gd name="connsiteX0" fmla="*/ 0 w 550141"/>
              <a:gd name="connsiteY0" fmla="*/ 30883 h 33420"/>
              <a:gd name="connsiteX1" fmla="*/ 85145 w 550141"/>
              <a:gd name="connsiteY1" fmla="*/ 6967 h 33420"/>
              <a:gd name="connsiteX2" fmla="*/ 266339 w 550141"/>
              <a:gd name="connsiteY2" fmla="*/ 1363 h 33420"/>
              <a:gd name="connsiteX3" fmla="*/ 378349 w 550141"/>
              <a:gd name="connsiteY3" fmla="*/ 28943 h 33420"/>
              <a:gd name="connsiteX4" fmla="*/ 550141 w 550141"/>
              <a:gd name="connsiteY4" fmla="*/ 26803 h 33420"/>
              <a:gd name="connsiteX0" fmla="*/ 0 w 550141"/>
              <a:gd name="connsiteY0" fmla="*/ 32994 h 35531"/>
              <a:gd name="connsiteX1" fmla="*/ 85145 w 550141"/>
              <a:gd name="connsiteY1" fmla="*/ 9078 h 35531"/>
              <a:gd name="connsiteX2" fmla="*/ 266339 w 550141"/>
              <a:gd name="connsiteY2" fmla="*/ 3474 h 35531"/>
              <a:gd name="connsiteX3" fmla="*/ 378349 w 550141"/>
              <a:gd name="connsiteY3" fmla="*/ 31054 h 35531"/>
              <a:gd name="connsiteX4" fmla="*/ 550141 w 550141"/>
              <a:gd name="connsiteY4" fmla="*/ 28914 h 35531"/>
              <a:gd name="connsiteX0" fmla="*/ 0 w 550141"/>
              <a:gd name="connsiteY0" fmla="*/ 35499 h 38036"/>
              <a:gd name="connsiteX1" fmla="*/ 85145 w 550141"/>
              <a:gd name="connsiteY1" fmla="*/ 11583 h 38036"/>
              <a:gd name="connsiteX2" fmla="*/ 266339 w 550141"/>
              <a:gd name="connsiteY2" fmla="*/ 5979 h 38036"/>
              <a:gd name="connsiteX3" fmla="*/ 378349 w 550141"/>
              <a:gd name="connsiteY3" fmla="*/ 33559 h 38036"/>
              <a:gd name="connsiteX4" fmla="*/ 550141 w 550141"/>
              <a:gd name="connsiteY4" fmla="*/ 31419 h 38036"/>
              <a:gd name="connsiteX0" fmla="*/ 0 w 550141"/>
              <a:gd name="connsiteY0" fmla="*/ 36715 h 39252"/>
              <a:gd name="connsiteX1" fmla="*/ 85145 w 550141"/>
              <a:gd name="connsiteY1" fmla="*/ 12799 h 39252"/>
              <a:gd name="connsiteX2" fmla="*/ 266339 w 550141"/>
              <a:gd name="connsiteY2" fmla="*/ 7195 h 39252"/>
              <a:gd name="connsiteX3" fmla="*/ 378349 w 550141"/>
              <a:gd name="connsiteY3" fmla="*/ 34775 h 39252"/>
              <a:gd name="connsiteX4" fmla="*/ 550141 w 550141"/>
              <a:gd name="connsiteY4" fmla="*/ 32635 h 39252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56809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4278 h 36815"/>
              <a:gd name="connsiteX1" fmla="*/ 85145 w 550141"/>
              <a:gd name="connsiteY1" fmla="*/ 10362 h 36815"/>
              <a:gd name="connsiteX2" fmla="*/ 247278 w 550141"/>
              <a:gd name="connsiteY2" fmla="*/ 4758 h 36815"/>
              <a:gd name="connsiteX3" fmla="*/ 378349 w 550141"/>
              <a:gd name="connsiteY3" fmla="*/ 32338 h 36815"/>
              <a:gd name="connsiteX4" fmla="*/ 550141 w 550141"/>
              <a:gd name="connsiteY4" fmla="*/ 30198 h 36815"/>
              <a:gd name="connsiteX0" fmla="*/ 0 w 550141"/>
              <a:gd name="connsiteY0" fmla="*/ 35111 h 37648"/>
              <a:gd name="connsiteX1" fmla="*/ 85145 w 550141"/>
              <a:gd name="connsiteY1" fmla="*/ 11195 h 37648"/>
              <a:gd name="connsiteX2" fmla="*/ 247278 w 550141"/>
              <a:gd name="connsiteY2" fmla="*/ 5591 h 37648"/>
              <a:gd name="connsiteX3" fmla="*/ 378349 w 550141"/>
              <a:gd name="connsiteY3" fmla="*/ 33171 h 37648"/>
              <a:gd name="connsiteX4" fmla="*/ 550141 w 550141"/>
              <a:gd name="connsiteY4" fmla="*/ 31031 h 37648"/>
              <a:gd name="connsiteX0" fmla="*/ 0 w 540612"/>
              <a:gd name="connsiteY0" fmla="*/ 35111 h 37648"/>
              <a:gd name="connsiteX1" fmla="*/ 85145 w 540612"/>
              <a:gd name="connsiteY1" fmla="*/ 11195 h 37648"/>
              <a:gd name="connsiteX2" fmla="*/ 247278 w 540612"/>
              <a:gd name="connsiteY2" fmla="*/ 5591 h 37648"/>
              <a:gd name="connsiteX3" fmla="*/ 378349 w 540612"/>
              <a:gd name="connsiteY3" fmla="*/ 33171 h 37648"/>
              <a:gd name="connsiteX4" fmla="*/ 540612 w 540612"/>
              <a:gd name="connsiteY4" fmla="*/ 31031 h 37648"/>
              <a:gd name="connsiteX0" fmla="*/ 0 w 521553"/>
              <a:gd name="connsiteY0" fmla="*/ 35111 h 40977"/>
              <a:gd name="connsiteX1" fmla="*/ 85145 w 521553"/>
              <a:gd name="connsiteY1" fmla="*/ 11195 h 40977"/>
              <a:gd name="connsiteX2" fmla="*/ 247278 w 521553"/>
              <a:gd name="connsiteY2" fmla="*/ 5591 h 40977"/>
              <a:gd name="connsiteX3" fmla="*/ 378349 w 521553"/>
              <a:gd name="connsiteY3" fmla="*/ 33171 h 40977"/>
              <a:gd name="connsiteX4" fmla="*/ 521553 w 521553"/>
              <a:gd name="connsiteY4" fmla="*/ 35881 h 40977"/>
              <a:gd name="connsiteX0" fmla="*/ 0 w 521553"/>
              <a:gd name="connsiteY0" fmla="*/ 35111 h 44850"/>
              <a:gd name="connsiteX1" fmla="*/ 85145 w 521553"/>
              <a:gd name="connsiteY1" fmla="*/ 11195 h 44850"/>
              <a:gd name="connsiteX2" fmla="*/ 247278 w 521553"/>
              <a:gd name="connsiteY2" fmla="*/ 5591 h 44850"/>
              <a:gd name="connsiteX3" fmla="*/ 378349 w 521553"/>
              <a:gd name="connsiteY3" fmla="*/ 33171 h 44850"/>
              <a:gd name="connsiteX4" fmla="*/ 521553 w 521553"/>
              <a:gd name="connsiteY4" fmla="*/ 35881 h 44850"/>
              <a:gd name="connsiteX0" fmla="*/ 0 w 521553"/>
              <a:gd name="connsiteY0" fmla="*/ 35111 h 47837"/>
              <a:gd name="connsiteX1" fmla="*/ 85145 w 521553"/>
              <a:gd name="connsiteY1" fmla="*/ 11195 h 47837"/>
              <a:gd name="connsiteX2" fmla="*/ 247278 w 521553"/>
              <a:gd name="connsiteY2" fmla="*/ 5591 h 47837"/>
              <a:gd name="connsiteX3" fmla="*/ 378349 w 521553"/>
              <a:gd name="connsiteY3" fmla="*/ 33171 h 47837"/>
              <a:gd name="connsiteX4" fmla="*/ 521553 w 521553"/>
              <a:gd name="connsiteY4" fmla="*/ 35881 h 478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21553" h="47837">
                <a:moveTo>
                  <a:pt x="0" y="35111"/>
                </a:moveTo>
                <a:cubicBezTo>
                  <a:pt x="41555" y="21571"/>
                  <a:pt x="50286" y="19995"/>
                  <a:pt x="85145" y="11195"/>
                </a:cubicBezTo>
                <a:cubicBezTo>
                  <a:pt x="120004" y="2395"/>
                  <a:pt x="176173" y="-5833"/>
                  <a:pt x="247278" y="5591"/>
                </a:cubicBezTo>
                <a:cubicBezTo>
                  <a:pt x="318383" y="17015"/>
                  <a:pt x="342062" y="17452"/>
                  <a:pt x="378349" y="33171"/>
                </a:cubicBezTo>
                <a:cubicBezTo>
                  <a:pt x="414636" y="48890"/>
                  <a:pt x="460619" y="55100"/>
                  <a:pt x="521553" y="35881"/>
                </a:cubicBezTo>
              </a:path>
            </a:pathLst>
          </a:custGeom>
          <a:noFill/>
          <a:ln w="12700" cap="flat" cmpd="sng" algn="ctr">
            <a:solidFill>
              <a:schemeClr val="accent5">
                <a:lumMod val="75000"/>
              </a:schemeClr>
            </a:solidFill>
            <a:prstDash val="dash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32</xdr:col>
      <xdr:colOff>521834</xdr:colOff>
      <xdr:row>50</xdr:row>
      <xdr:rowOff>79260</xdr:rowOff>
    </xdr:from>
    <xdr:to>
      <xdr:col>34</xdr:col>
      <xdr:colOff>60049</xdr:colOff>
      <xdr:row>50</xdr:row>
      <xdr:rowOff>99768</xdr:rowOff>
    </xdr:to>
    <xdr:cxnSp macro="">
      <xdr:nvCxnSpPr>
        <xdr:cNvPr id="780" name="直線コネクタ 779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CxnSpPr>
          <a:stCxn id="498" idx="1"/>
          <a:endCxn id="86" idx="0"/>
        </xdr:cNvCxnSpPr>
      </xdr:nvCxnSpPr>
      <xdr:spPr>
        <a:xfrm flipH="1" flipV="1">
          <a:off x="18211120" y="9876403"/>
          <a:ext cx="898929" cy="20508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340177</xdr:colOff>
      <xdr:row>25</xdr:row>
      <xdr:rowOff>217713</xdr:rowOff>
    </xdr:from>
    <xdr:to>
      <xdr:col>40</xdr:col>
      <xdr:colOff>571500</xdr:colOff>
      <xdr:row>27</xdr:row>
      <xdr:rowOff>51954</xdr:rowOff>
    </xdr:to>
    <xdr:sp macro="" textlink="">
      <xdr:nvSpPr>
        <xdr:cNvPr id="787" name="フリーフォーム: 図形 786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/>
      </xdr:nvSpPr>
      <xdr:spPr>
        <a:xfrm>
          <a:off x="25650700" y="3906486"/>
          <a:ext cx="231323" cy="327809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312966</xdr:colOff>
      <xdr:row>67</xdr:row>
      <xdr:rowOff>70303</xdr:rowOff>
    </xdr:from>
    <xdr:to>
      <xdr:col>40</xdr:col>
      <xdr:colOff>628197</xdr:colOff>
      <xdr:row>69</xdr:row>
      <xdr:rowOff>47587</xdr:rowOff>
    </xdr:to>
    <xdr:sp macro="" textlink="">
      <xdr:nvSpPr>
        <xdr:cNvPr id="813" name="テキスト ボックス 812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 txBox="1"/>
      </xdr:nvSpPr>
      <xdr:spPr>
        <a:xfrm>
          <a:off x="21404037" y="14031232"/>
          <a:ext cx="2356303" cy="467141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/>
            <a:t>1FL+1,200</a:t>
          </a:r>
          <a:r>
            <a:rPr kumimoji="1" lang="ja-JP" altLang="en-US" sz="2000"/>
            <a:t>以下</a:t>
          </a:r>
        </a:p>
      </xdr:txBody>
    </xdr:sp>
    <xdr:clientData/>
  </xdr:twoCellAnchor>
  <xdr:twoCellAnchor>
    <xdr:from>
      <xdr:col>37</xdr:col>
      <xdr:colOff>322041</xdr:colOff>
      <xdr:row>65</xdr:row>
      <xdr:rowOff>81643</xdr:rowOff>
    </xdr:from>
    <xdr:to>
      <xdr:col>40</xdr:col>
      <xdr:colOff>637272</xdr:colOff>
      <xdr:row>67</xdr:row>
      <xdr:rowOff>192768</xdr:rowOff>
    </xdr:to>
    <xdr:sp macro="" textlink="">
      <xdr:nvSpPr>
        <xdr:cNvPr id="814" name="テキスト ボックス 813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 txBox="1"/>
      </xdr:nvSpPr>
      <xdr:spPr>
        <a:xfrm>
          <a:off x="21413112" y="13552714"/>
          <a:ext cx="2356303" cy="6009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/>
            <a:t>1FL+1,200</a:t>
          </a:r>
          <a:r>
            <a:rPr kumimoji="1" lang="ja-JP" altLang="en-US" sz="2000"/>
            <a:t>以上</a:t>
          </a:r>
        </a:p>
      </xdr:txBody>
    </xdr:sp>
    <xdr:clientData/>
  </xdr:twoCellAnchor>
  <xdr:twoCellAnchor>
    <xdr:from>
      <xdr:col>39</xdr:col>
      <xdr:colOff>571497</xdr:colOff>
      <xdr:row>68</xdr:row>
      <xdr:rowOff>70336</xdr:rowOff>
    </xdr:from>
    <xdr:to>
      <xdr:col>40</xdr:col>
      <xdr:colOff>312961</xdr:colOff>
      <xdr:row>69</xdr:row>
      <xdr:rowOff>216476</xdr:rowOff>
    </xdr:to>
    <xdr:sp macro="" textlink="">
      <xdr:nvSpPr>
        <xdr:cNvPr id="821" name="フリーフォーム: 図形 820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/>
      </xdr:nvSpPr>
      <xdr:spPr>
        <a:xfrm flipH="1" flipV="1">
          <a:off x="25197952" y="14357836"/>
          <a:ext cx="425532" cy="388595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557887</xdr:colOff>
      <xdr:row>64</xdr:row>
      <xdr:rowOff>107157</xdr:rowOff>
    </xdr:from>
    <xdr:to>
      <xdr:col>40</xdr:col>
      <xdr:colOff>299351</xdr:colOff>
      <xdr:row>66</xdr:row>
      <xdr:rowOff>176893</xdr:rowOff>
    </xdr:to>
    <xdr:sp macro="" textlink="">
      <xdr:nvSpPr>
        <xdr:cNvPr id="822" name="フリーフォーム: 図形 821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/>
      </xdr:nvSpPr>
      <xdr:spPr>
        <a:xfrm flipH="1">
          <a:off x="23346450" y="12965907"/>
          <a:ext cx="432026" cy="545986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462642</xdr:colOff>
      <xdr:row>56</xdr:row>
      <xdr:rowOff>68037</xdr:rowOff>
    </xdr:from>
    <xdr:to>
      <xdr:col>39</xdr:col>
      <xdr:colOff>380999</xdr:colOff>
      <xdr:row>57</xdr:row>
      <xdr:rowOff>222250</xdr:rowOff>
    </xdr:to>
    <xdr:sp macro="" textlink="">
      <xdr:nvSpPr>
        <xdr:cNvPr id="827" name="フリーフォーム: 図形 826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/>
      </xdr:nvSpPr>
      <xdr:spPr>
        <a:xfrm>
          <a:off x="25767392" y="22197787"/>
          <a:ext cx="1315357" cy="408213"/>
        </a:xfrm>
        <a:custGeom>
          <a:avLst/>
          <a:gdLst>
            <a:gd name="connsiteX0" fmla="*/ 555625 w 555625"/>
            <a:gd name="connsiteY0" fmla="*/ 539750 h 539750"/>
            <a:gd name="connsiteX1" fmla="*/ 0 w 555625"/>
            <a:gd name="connsiteY1" fmla="*/ 0 h 53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55625" h="539750">
              <a:moveTo>
                <a:pt x="555625" y="539750"/>
              </a:moveTo>
              <a:lnTo>
                <a:pt x="0" y="0"/>
              </a:lnTo>
            </a:path>
          </a:pathLst>
        </a:custGeom>
        <a:noFill/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</xdr:col>
      <xdr:colOff>333375</xdr:colOff>
      <xdr:row>76</xdr:row>
      <xdr:rowOff>130968</xdr:rowOff>
    </xdr:from>
    <xdr:to>
      <xdr:col>35</xdr:col>
      <xdr:colOff>307345</xdr:colOff>
      <xdr:row>78</xdr:row>
      <xdr:rowOff>135542</xdr:rowOff>
    </xdr:to>
    <xdr:sp macro="" textlink="">
      <xdr:nvSpPr>
        <xdr:cNvPr id="829" name="テキスト ボックス 828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 txBox="1"/>
      </xdr:nvSpPr>
      <xdr:spPr>
        <a:xfrm>
          <a:off x="18288000" y="15847218"/>
          <a:ext cx="2045658" cy="480824"/>
        </a:xfrm>
        <a:prstGeom prst="rect">
          <a:avLst/>
        </a:prstGeom>
        <a:noFill/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100"/>
            <a:t>・</a:t>
          </a:r>
          <a:r>
            <a:rPr kumimoji="1" lang="en-US" altLang="ja-JP" sz="2000"/>
            <a:t>1</a:t>
          </a:r>
          <a:r>
            <a:rPr kumimoji="1" lang="ja-JP" altLang="en-US" sz="2000"/>
            <a:t>階床の全交換</a:t>
          </a:r>
          <a:endParaRPr kumimoji="1" lang="ja-JP" altLang="en-US" sz="1100"/>
        </a:p>
      </xdr:txBody>
    </xdr:sp>
    <xdr:clientData/>
  </xdr:twoCellAnchor>
  <xdr:twoCellAnchor>
    <xdr:from>
      <xdr:col>30</xdr:col>
      <xdr:colOff>63500</xdr:colOff>
      <xdr:row>77</xdr:row>
      <xdr:rowOff>133255</xdr:rowOff>
    </xdr:from>
    <xdr:to>
      <xdr:col>32</xdr:col>
      <xdr:colOff>333375</xdr:colOff>
      <xdr:row>80</xdr:row>
      <xdr:rowOff>0</xdr:rowOff>
    </xdr:to>
    <xdr:cxnSp macro="">
      <xdr:nvCxnSpPr>
        <xdr:cNvPr id="831" name="直線コネクタ 830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CxnSpPr>
          <a:stCxn id="829" idx="1"/>
        </xdr:cNvCxnSpPr>
      </xdr:nvCxnSpPr>
      <xdr:spPr>
        <a:xfrm flipH="1">
          <a:off x="20042188" y="22882130"/>
          <a:ext cx="1635125" cy="628745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464341</xdr:colOff>
      <xdr:row>72</xdr:row>
      <xdr:rowOff>34638</xdr:rowOff>
    </xdr:from>
    <xdr:to>
      <xdr:col>36</xdr:col>
      <xdr:colOff>459806</xdr:colOff>
      <xdr:row>78</xdr:row>
      <xdr:rowOff>177463</xdr:rowOff>
    </xdr:to>
    <xdr:sp macro="" textlink="">
      <xdr:nvSpPr>
        <xdr:cNvPr id="837" name="左中かっこ 836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/>
      </xdr:nvSpPr>
      <xdr:spPr>
        <a:xfrm flipH="1">
          <a:off x="23165591" y="15158221"/>
          <a:ext cx="683382" cy="1613909"/>
        </a:xfrm>
        <a:prstGeom prst="leftBrace">
          <a:avLst>
            <a:gd name="adj1" fmla="val 26282"/>
            <a:gd name="adj2" fmla="val 12919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</xdr:col>
      <xdr:colOff>490491</xdr:colOff>
      <xdr:row>67</xdr:row>
      <xdr:rowOff>130969</xdr:rowOff>
    </xdr:from>
    <xdr:to>
      <xdr:col>36</xdr:col>
      <xdr:colOff>433957</xdr:colOff>
      <xdr:row>74</xdr:row>
      <xdr:rowOff>74083</xdr:rowOff>
    </xdr:to>
    <xdr:sp macro="" textlink="">
      <xdr:nvSpPr>
        <xdr:cNvPr id="838" name="左中かっこ 558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/>
      </xdr:nvSpPr>
      <xdr:spPr>
        <a:xfrm flipH="1">
          <a:off x="23191741" y="14037469"/>
          <a:ext cx="631383" cy="1657614"/>
        </a:xfrm>
        <a:custGeom>
          <a:avLst/>
          <a:gdLst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2043907 h 2206625"/>
            <a:gd name="connsiteX1" fmla="*/ 309562 w 619124"/>
            <a:gd name="connsiteY1" fmla="*/ 853281 h 2206625"/>
            <a:gd name="connsiteX2" fmla="*/ 0 w 619124"/>
            <a:gd name="connsiteY2" fmla="*/ 690563 h 2206625"/>
            <a:gd name="connsiteX3" fmla="*/ 309562 w 619124"/>
            <a:gd name="connsiteY3" fmla="*/ 527845 h 2206625"/>
            <a:gd name="connsiteX4" fmla="*/ 309562 w 619124"/>
            <a:gd name="connsiteY4" fmla="*/ 162718 h 2206625"/>
            <a:gd name="connsiteX5" fmla="*/ 619124 w 619124"/>
            <a:gd name="connsiteY5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853281 h 2206625"/>
            <a:gd name="connsiteX1" fmla="*/ 0 w 619124"/>
            <a:gd name="connsiteY1" fmla="*/ 690563 h 2206625"/>
            <a:gd name="connsiteX2" fmla="*/ 309562 w 619124"/>
            <a:gd name="connsiteY2" fmla="*/ 527845 h 2206625"/>
            <a:gd name="connsiteX3" fmla="*/ 309562 w 619124"/>
            <a:gd name="connsiteY3" fmla="*/ 162718 h 2206625"/>
            <a:gd name="connsiteX4" fmla="*/ 619124 w 619124"/>
            <a:gd name="connsiteY4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0 w 619124"/>
            <a:gd name="connsiteY0" fmla="*/ 690563 h 2206625"/>
            <a:gd name="connsiteX1" fmla="*/ 309562 w 619124"/>
            <a:gd name="connsiteY1" fmla="*/ 527845 h 2206625"/>
            <a:gd name="connsiteX2" fmla="*/ 309562 w 619124"/>
            <a:gd name="connsiteY2" fmla="*/ 162718 h 2206625"/>
            <a:gd name="connsiteX3" fmla="*/ 619124 w 619124"/>
            <a:gd name="connsiteY3" fmla="*/ 0 h 2206625"/>
            <a:gd name="connsiteX0" fmla="*/ 619124 w 619124"/>
            <a:gd name="connsiteY0" fmla="*/ 2206625 h 2206625"/>
            <a:gd name="connsiteX1" fmla="*/ 309562 w 619124"/>
            <a:gd name="connsiteY1" fmla="*/ 2043907 h 2206625"/>
            <a:gd name="connsiteX2" fmla="*/ 309562 w 619124"/>
            <a:gd name="connsiteY2" fmla="*/ 853281 h 2206625"/>
            <a:gd name="connsiteX3" fmla="*/ 0 w 619124"/>
            <a:gd name="connsiteY3" fmla="*/ 690563 h 2206625"/>
            <a:gd name="connsiteX4" fmla="*/ 309562 w 619124"/>
            <a:gd name="connsiteY4" fmla="*/ 527845 h 2206625"/>
            <a:gd name="connsiteX5" fmla="*/ 309562 w 619124"/>
            <a:gd name="connsiteY5" fmla="*/ 162718 h 2206625"/>
            <a:gd name="connsiteX6" fmla="*/ 619124 w 619124"/>
            <a:gd name="connsiteY6" fmla="*/ 0 h 2206625"/>
            <a:gd name="connsiteX7" fmla="*/ 619124 w 619124"/>
            <a:gd name="connsiteY7" fmla="*/ 2206625 h 2206625"/>
            <a:gd name="connsiteX0" fmla="*/ 309562 w 619124"/>
            <a:gd name="connsiteY0" fmla="*/ 527845 h 2206625"/>
            <a:gd name="connsiteX1" fmla="*/ 309562 w 619124"/>
            <a:gd name="connsiteY1" fmla="*/ 162718 h 2206625"/>
            <a:gd name="connsiteX2" fmla="*/ 619124 w 619124"/>
            <a:gd name="connsiteY2" fmla="*/ 0 h 2206625"/>
            <a:gd name="connsiteX0" fmla="*/ 619380 w 619380"/>
            <a:gd name="connsiteY0" fmla="*/ 2206625 h 2206625"/>
            <a:gd name="connsiteX1" fmla="*/ 309818 w 619380"/>
            <a:gd name="connsiteY1" fmla="*/ 2043907 h 2206625"/>
            <a:gd name="connsiteX2" fmla="*/ 373318 w 619380"/>
            <a:gd name="connsiteY2" fmla="*/ 1583531 h 2206625"/>
            <a:gd name="connsiteX3" fmla="*/ 256 w 619380"/>
            <a:gd name="connsiteY3" fmla="*/ 690563 h 2206625"/>
            <a:gd name="connsiteX4" fmla="*/ 309818 w 619380"/>
            <a:gd name="connsiteY4" fmla="*/ 527845 h 2206625"/>
            <a:gd name="connsiteX5" fmla="*/ 309818 w 619380"/>
            <a:gd name="connsiteY5" fmla="*/ 162718 h 2206625"/>
            <a:gd name="connsiteX6" fmla="*/ 619380 w 619380"/>
            <a:gd name="connsiteY6" fmla="*/ 0 h 2206625"/>
            <a:gd name="connsiteX7" fmla="*/ 619380 w 619380"/>
            <a:gd name="connsiteY7" fmla="*/ 2206625 h 2206625"/>
            <a:gd name="connsiteX0" fmla="*/ 309818 w 619380"/>
            <a:gd name="connsiteY0" fmla="*/ 527845 h 2206625"/>
            <a:gd name="connsiteX1" fmla="*/ 309818 w 619380"/>
            <a:gd name="connsiteY1" fmla="*/ 162718 h 2206625"/>
            <a:gd name="connsiteX2" fmla="*/ 619380 w 619380"/>
            <a:gd name="connsiteY2" fmla="*/ 0 h 2206625"/>
            <a:gd name="connsiteX0" fmla="*/ 571800 w 571800"/>
            <a:gd name="connsiteY0" fmla="*/ 2206625 h 2206625"/>
            <a:gd name="connsiteX1" fmla="*/ 262238 w 571800"/>
            <a:gd name="connsiteY1" fmla="*/ 2043907 h 2206625"/>
            <a:gd name="connsiteX2" fmla="*/ 325738 w 571800"/>
            <a:gd name="connsiteY2" fmla="*/ 1583531 h 2206625"/>
            <a:gd name="connsiteX3" fmla="*/ 301 w 571800"/>
            <a:gd name="connsiteY3" fmla="*/ 1262063 h 2206625"/>
            <a:gd name="connsiteX4" fmla="*/ 262238 w 571800"/>
            <a:gd name="connsiteY4" fmla="*/ 527845 h 2206625"/>
            <a:gd name="connsiteX5" fmla="*/ 262238 w 571800"/>
            <a:gd name="connsiteY5" fmla="*/ 162718 h 2206625"/>
            <a:gd name="connsiteX6" fmla="*/ 571800 w 571800"/>
            <a:gd name="connsiteY6" fmla="*/ 0 h 2206625"/>
            <a:gd name="connsiteX7" fmla="*/ 571800 w 571800"/>
            <a:gd name="connsiteY7" fmla="*/ 2206625 h 2206625"/>
            <a:gd name="connsiteX0" fmla="*/ 262238 w 571800"/>
            <a:gd name="connsiteY0" fmla="*/ 527845 h 2206625"/>
            <a:gd name="connsiteX1" fmla="*/ 262238 w 571800"/>
            <a:gd name="connsiteY1" fmla="*/ 162718 h 2206625"/>
            <a:gd name="connsiteX2" fmla="*/ 571800 w 571800"/>
            <a:gd name="connsiteY2" fmla="*/ 0 h 2206625"/>
            <a:gd name="connsiteX0" fmla="*/ 571800 w 571800"/>
            <a:gd name="connsiteY0" fmla="*/ 2206625 h 2206625"/>
            <a:gd name="connsiteX1" fmla="*/ 262238 w 571800"/>
            <a:gd name="connsiteY1" fmla="*/ 2043907 h 2206625"/>
            <a:gd name="connsiteX2" fmla="*/ 325738 w 571800"/>
            <a:gd name="connsiteY2" fmla="*/ 1583531 h 2206625"/>
            <a:gd name="connsiteX3" fmla="*/ 301 w 571800"/>
            <a:gd name="connsiteY3" fmla="*/ 1262063 h 2206625"/>
            <a:gd name="connsiteX4" fmla="*/ 262238 w 571800"/>
            <a:gd name="connsiteY4" fmla="*/ 527845 h 2206625"/>
            <a:gd name="connsiteX5" fmla="*/ 262238 w 571800"/>
            <a:gd name="connsiteY5" fmla="*/ 162718 h 2206625"/>
            <a:gd name="connsiteX6" fmla="*/ 571800 w 571800"/>
            <a:gd name="connsiteY6" fmla="*/ 0 h 2206625"/>
            <a:gd name="connsiteX7" fmla="*/ 571800 w 571800"/>
            <a:gd name="connsiteY7" fmla="*/ 2206625 h 2206625"/>
            <a:gd name="connsiteX0" fmla="*/ 293988 w 571800"/>
            <a:gd name="connsiteY0" fmla="*/ 1527970 h 2206625"/>
            <a:gd name="connsiteX1" fmla="*/ 262238 w 571800"/>
            <a:gd name="connsiteY1" fmla="*/ 162718 h 2206625"/>
            <a:gd name="connsiteX2" fmla="*/ 571800 w 571800"/>
            <a:gd name="connsiteY2" fmla="*/ 0 h 2206625"/>
            <a:gd name="connsiteX0" fmla="*/ 571662 w 571662"/>
            <a:gd name="connsiteY0" fmla="*/ 2206625 h 2206625"/>
            <a:gd name="connsiteX1" fmla="*/ 262100 w 571662"/>
            <a:gd name="connsiteY1" fmla="*/ 2043907 h 2206625"/>
            <a:gd name="connsiteX2" fmla="*/ 325600 w 571662"/>
            <a:gd name="connsiteY2" fmla="*/ 1583531 h 2206625"/>
            <a:gd name="connsiteX3" fmla="*/ 163 w 571662"/>
            <a:gd name="connsiteY3" fmla="*/ 1262063 h 2206625"/>
            <a:gd name="connsiteX4" fmla="*/ 277975 w 571662"/>
            <a:gd name="connsiteY4" fmla="*/ 1194595 h 2206625"/>
            <a:gd name="connsiteX5" fmla="*/ 262100 w 571662"/>
            <a:gd name="connsiteY5" fmla="*/ 162718 h 2206625"/>
            <a:gd name="connsiteX6" fmla="*/ 571662 w 571662"/>
            <a:gd name="connsiteY6" fmla="*/ 0 h 2206625"/>
            <a:gd name="connsiteX7" fmla="*/ 571662 w 571662"/>
            <a:gd name="connsiteY7" fmla="*/ 2206625 h 2206625"/>
            <a:gd name="connsiteX0" fmla="*/ 293850 w 571662"/>
            <a:gd name="connsiteY0" fmla="*/ 1527970 h 2206625"/>
            <a:gd name="connsiteX1" fmla="*/ 262100 w 571662"/>
            <a:gd name="connsiteY1" fmla="*/ 162718 h 2206625"/>
            <a:gd name="connsiteX2" fmla="*/ 571662 w 571662"/>
            <a:gd name="connsiteY2" fmla="*/ 0 h 2206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71662" h="2206625" stroke="0" extrusionOk="0">
              <a:moveTo>
                <a:pt x="571662" y="2206625"/>
              </a:moveTo>
              <a:cubicBezTo>
                <a:pt x="400696" y="2206625"/>
                <a:pt x="262100" y="2133774"/>
                <a:pt x="262100" y="2043907"/>
              </a:cubicBezTo>
              <a:lnTo>
                <a:pt x="325600" y="1583531"/>
              </a:lnTo>
              <a:cubicBezTo>
                <a:pt x="325600" y="1493664"/>
                <a:pt x="8101" y="1326886"/>
                <a:pt x="163" y="1262063"/>
              </a:cubicBezTo>
              <a:cubicBezTo>
                <a:pt x="-7775" y="1197240"/>
                <a:pt x="277975" y="1284462"/>
                <a:pt x="277975" y="1194595"/>
              </a:cubicBezTo>
              <a:lnTo>
                <a:pt x="262100" y="162718"/>
              </a:lnTo>
              <a:cubicBezTo>
                <a:pt x="262100" y="72851"/>
                <a:pt x="400696" y="0"/>
                <a:pt x="571662" y="0"/>
              </a:cubicBezTo>
              <a:lnTo>
                <a:pt x="571662" y="2206625"/>
              </a:lnTo>
              <a:close/>
            </a:path>
            <a:path w="571662" h="2206625" fill="none">
              <a:moveTo>
                <a:pt x="293850" y="1527970"/>
              </a:moveTo>
              <a:lnTo>
                <a:pt x="262100" y="162718"/>
              </a:lnTo>
              <a:cubicBezTo>
                <a:pt x="262100" y="72851"/>
                <a:pt x="400696" y="0"/>
                <a:pt x="571662" y="0"/>
              </a:cubicBezTo>
            </a:path>
          </a:pathLst>
        </a:custGeom>
        <a:ln w="2857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500639</xdr:colOff>
      <xdr:row>56</xdr:row>
      <xdr:rowOff>0</xdr:rowOff>
    </xdr:from>
    <xdr:to>
      <xdr:col>37</xdr:col>
      <xdr:colOff>496105</xdr:colOff>
      <xdr:row>78</xdr:row>
      <xdr:rowOff>178594</xdr:rowOff>
    </xdr:to>
    <xdr:sp macro="" textlink="">
      <xdr:nvSpPr>
        <xdr:cNvPr id="839" name="左中かっこ 838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/>
      </xdr:nvSpPr>
      <xdr:spPr>
        <a:xfrm flipH="1">
          <a:off x="21217514" y="10953750"/>
          <a:ext cx="686029" cy="5417344"/>
        </a:xfrm>
        <a:prstGeom prst="leftBrace">
          <a:avLst>
            <a:gd name="adj1" fmla="val 26282"/>
            <a:gd name="adj2" fmla="val 28250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459806</xdr:colOff>
      <xdr:row>72</xdr:row>
      <xdr:rowOff>151393</xdr:rowOff>
    </xdr:from>
    <xdr:to>
      <xdr:col>39</xdr:col>
      <xdr:colOff>0</xdr:colOff>
      <xdr:row>72</xdr:row>
      <xdr:rowOff>249975</xdr:rowOff>
    </xdr:to>
    <xdr:cxnSp macro="">
      <xdr:nvCxnSpPr>
        <xdr:cNvPr id="843" name="直線コネクタ 842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CxnSpPr>
          <a:stCxn id="499" idx="1"/>
          <a:endCxn id="837" idx="1"/>
        </xdr:cNvCxnSpPr>
      </xdr:nvCxnSpPr>
      <xdr:spPr>
        <a:xfrm flipH="1">
          <a:off x="25066056" y="26376893"/>
          <a:ext cx="1635694" cy="98582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496105</xdr:colOff>
      <xdr:row>62</xdr:row>
      <xdr:rowOff>138661</xdr:rowOff>
    </xdr:from>
    <xdr:to>
      <xdr:col>38</xdr:col>
      <xdr:colOff>666750</xdr:colOff>
      <xdr:row>62</xdr:row>
      <xdr:rowOff>145782</xdr:rowOff>
    </xdr:to>
    <xdr:cxnSp macro="">
      <xdr:nvCxnSpPr>
        <xdr:cNvPr id="852" name="直線コネクタ 851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CxnSpPr>
          <a:stCxn id="500" idx="1"/>
          <a:endCxn id="839" idx="1"/>
        </xdr:cNvCxnSpPr>
      </xdr:nvCxnSpPr>
      <xdr:spPr>
        <a:xfrm flipH="1">
          <a:off x="25800855" y="23760661"/>
          <a:ext cx="869145" cy="7121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631029</xdr:colOff>
      <xdr:row>78</xdr:row>
      <xdr:rowOff>178594</xdr:rowOff>
    </xdr:from>
    <xdr:to>
      <xdr:col>29</xdr:col>
      <xdr:colOff>404811</xdr:colOff>
      <xdr:row>81</xdr:row>
      <xdr:rowOff>214312</xdr:rowOff>
    </xdr:to>
    <xdr:sp macro="" textlink="">
      <xdr:nvSpPr>
        <xdr:cNvPr id="856" name="左中かっこ 855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/>
      </xdr:nvSpPr>
      <xdr:spPr>
        <a:xfrm flipH="1">
          <a:off x="15823404" y="16371094"/>
          <a:ext cx="464345" cy="750093"/>
        </a:xfrm>
        <a:prstGeom prst="leftBrace">
          <a:avLst>
            <a:gd name="adj1" fmla="val 26282"/>
            <a:gd name="adj2" fmla="val 64718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392906</xdr:colOff>
      <xdr:row>80</xdr:row>
      <xdr:rowOff>190499</xdr:rowOff>
    </xdr:from>
    <xdr:to>
      <xdr:col>29</xdr:col>
      <xdr:colOff>547687</xdr:colOff>
      <xdr:row>80</xdr:row>
      <xdr:rowOff>190499</xdr:rowOff>
    </xdr:to>
    <xdr:cxnSp macro="">
      <xdr:nvCxnSpPr>
        <xdr:cNvPr id="858" name="直線コネクタ 857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CxnSpPr/>
      </xdr:nvCxnSpPr>
      <xdr:spPr>
        <a:xfrm flipH="1">
          <a:off x="16275844" y="16859249"/>
          <a:ext cx="154781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161924</xdr:colOff>
      <xdr:row>82</xdr:row>
      <xdr:rowOff>165892</xdr:rowOff>
    </xdr:from>
    <xdr:to>
      <xdr:col>34</xdr:col>
      <xdr:colOff>55286</xdr:colOff>
      <xdr:row>82</xdr:row>
      <xdr:rowOff>176688</xdr:rowOff>
    </xdr:to>
    <xdr:cxnSp macro="">
      <xdr:nvCxnSpPr>
        <xdr:cNvPr id="860" name="直線コネクタ 859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CxnSpPr>
          <a:stCxn id="503" idx="1"/>
        </xdr:cNvCxnSpPr>
      </xdr:nvCxnSpPr>
      <xdr:spPr>
        <a:xfrm flipH="1" flipV="1">
          <a:off x="22469474" y="25083292"/>
          <a:ext cx="579162" cy="10796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309562</xdr:colOff>
      <xdr:row>16</xdr:row>
      <xdr:rowOff>214312</xdr:rowOff>
    </xdr:from>
    <xdr:to>
      <xdr:col>25</xdr:col>
      <xdr:colOff>511968</xdr:colOff>
      <xdr:row>18</xdr:row>
      <xdr:rowOff>59531</xdr:rowOff>
    </xdr:to>
    <xdr:sp macro="" textlink="">
      <xdr:nvSpPr>
        <xdr:cNvPr id="865" name="テキスト ボックス 864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 txBox="1"/>
      </xdr:nvSpPr>
      <xdr:spPr>
        <a:xfrm>
          <a:off x="11358562" y="1643062"/>
          <a:ext cx="2274094" cy="321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/>
            <a:t>屋根面積の７割浸水</a:t>
          </a:r>
        </a:p>
      </xdr:txBody>
    </xdr:sp>
    <xdr:clientData/>
  </xdr:twoCellAnchor>
  <xdr:twoCellAnchor>
    <xdr:from>
      <xdr:col>23</xdr:col>
      <xdr:colOff>346369</xdr:colOff>
      <xdr:row>45</xdr:row>
      <xdr:rowOff>240290</xdr:rowOff>
    </xdr:from>
    <xdr:to>
      <xdr:col>26</xdr:col>
      <xdr:colOff>238125</xdr:colOff>
      <xdr:row>47</xdr:row>
      <xdr:rowOff>81178</xdr:rowOff>
    </xdr:to>
    <xdr:sp macro="" textlink="">
      <xdr:nvSpPr>
        <xdr:cNvPr id="867" name="テキスト ボックス 866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 txBox="1"/>
      </xdr:nvSpPr>
      <xdr:spPr>
        <a:xfrm>
          <a:off x="16662694" y="15585065"/>
          <a:ext cx="2206331" cy="421913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/>
            <a:t>屋根面積の７割浸水</a:t>
          </a:r>
        </a:p>
      </xdr:txBody>
    </xdr:sp>
    <xdr:clientData/>
  </xdr:twoCellAnchor>
  <xdr:twoCellAnchor>
    <xdr:from>
      <xdr:col>8</xdr:col>
      <xdr:colOff>173450</xdr:colOff>
      <xdr:row>72</xdr:row>
      <xdr:rowOff>41610</xdr:rowOff>
    </xdr:from>
    <xdr:to>
      <xdr:col>8</xdr:col>
      <xdr:colOff>525875</xdr:colOff>
      <xdr:row>81</xdr:row>
      <xdr:rowOff>234616</xdr:rowOff>
    </xdr:to>
    <xdr:sp macro="" textlink="">
      <xdr:nvSpPr>
        <xdr:cNvPr id="2" name="矢印: 上下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3450" y="14940715"/>
          <a:ext cx="352425" cy="2358690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3061 w 384175"/>
            <a:gd name="connsiteY4" fmla="*/ 2373751 h 2386541"/>
            <a:gd name="connsiteX5" fmla="*/ 207963 w 384175"/>
            <a:gd name="connsiteY5" fmla="*/ 2386541 h 2386541"/>
            <a:gd name="connsiteX6" fmla="*/ 0 w 384175"/>
            <a:gd name="connsiteY6" fmla="*/ 2383894 h 2386541"/>
            <a:gd name="connsiteX7" fmla="*/ 31750 w 384175"/>
            <a:gd name="connsiteY7" fmla="*/ 214313 h 2386541"/>
            <a:gd name="connsiteX0" fmla="*/ 16710 w 369135"/>
            <a:gd name="connsiteY0" fmla="*/ 214313 h 2386541"/>
            <a:gd name="connsiteX1" fmla="*/ 192923 w 369135"/>
            <a:gd name="connsiteY1" fmla="*/ 0 h 2386541"/>
            <a:gd name="connsiteX2" fmla="*/ 369135 w 369135"/>
            <a:gd name="connsiteY2" fmla="*/ 214313 h 2386541"/>
            <a:gd name="connsiteX3" fmla="*/ 369135 w 369135"/>
            <a:gd name="connsiteY3" fmla="*/ 214313 h 2386541"/>
            <a:gd name="connsiteX4" fmla="*/ 368021 w 369135"/>
            <a:gd name="connsiteY4" fmla="*/ 2373751 h 2386541"/>
            <a:gd name="connsiteX5" fmla="*/ 192923 w 369135"/>
            <a:gd name="connsiteY5" fmla="*/ 2386541 h 2386541"/>
            <a:gd name="connsiteX6" fmla="*/ 0 w 369135"/>
            <a:gd name="connsiteY6" fmla="*/ 2378822 h 2386541"/>
            <a:gd name="connsiteX7" fmla="*/ 16710 w 369135"/>
            <a:gd name="connsiteY7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1311 w 352425"/>
            <a:gd name="connsiteY4" fmla="*/ 2373751 h 2386541"/>
            <a:gd name="connsiteX5" fmla="*/ 176213 w 352425"/>
            <a:gd name="connsiteY5" fmla="*/ 2386541 h 2386541"/>
            <a:gd name="connsiteX6" fmla="*/ 13369 w 352425"/>
            <a:gd name="connsiteY6" fmla="*/ 2378822 h 2386541"/>
            <a:gd name="connsiteX7" fmla="*/ 0 w 352425"/>
            <a:gd name="connsiteY7" fmla="*/ 214313 h 2386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2386541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52054" y="934126"/>
                <a:pt x="351682" y="1653938"/>
                <a:pt x="351311" y="2373751"/>
              </a:cubicBezTo>
              <a:lnTo>
                <a:pt x="176213" y="2386541"/>
              </a:lnTo>
              <a:lnTo>
                <a:pt x="13369" y="2378822"/>
              </a:lnTo>
              <a:cubicBezTo>
                <a:pt x="8913" y="1657319"/>
                <a:pt x="4456" y="935816"/>
                <a:pt x="0" y="214313"/>
              </a:cubicBez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159414</xdr:colOff>
      <xdr:row>68</xdr:row>
      <xdr:rowOff>19050</xdr:rowOff>
    </xdr:from>
    <xdr:to>
      <xdr:col>9</xdr:col>
      <xdr:colOff>511839</xdr:colOff>
      <xdr:row>81</xdr:row>
      <xdr:rowOff>235564</xdr:rowOff>
    </xdr:to>
    <xdr:sp macro="" textlink="">
      <xdr:nvSpPr>
        <xdr:cNvPr id="6" name="矢印: 上下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46217" y="13955629"/>
          <a:ext cx="352425" cy="3344724"/>
        </a:xfrm>
        <a:custGeom>
          <a:avLst/>
          <a:gdLst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159653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360736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52425 w 363008"/>
            <a:gd name="connsiteY4" fmla="*/ 31596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41842 w 363008"/>
            <a:gd name="connsiteY4" fmla="*/ 33501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3360736 h 3373966"/>
            <a:gd name="connsiteX9" fmla="*/ 0 w 363008"/>
            <a:gd name="connsiteY9" fmla="*/ 214313 h 3373966"/>
            <a:gd name="connsiteX0" fmla="*/ 0 w 363008"/>
            <a:gd name="connsiteY0" fmla="*/ 214313 h 3375939"/>
            <a:gd name="connsiteX1" fmla="*/ 176213 w 363008"/>
            <a:gd name="connsiteY1" fmla="*/ 0 h 3375939"/>
            <a:gd name="connsiteX2" fmla="*/ 352425 w 363008"/>
            <a:gd name="connsiteY2" fmla="*/ 214313 h 3375939"/>
            <a:gd name="connsiteX3" fmla="*/ 352425 w 363008"/>
            <a:gd name="connsiteY3" fmla="*/ 214313 h 3375939"/>
            <a:gd name="connsiteX4" fmla="*/ 341842 w 363008"/>
            <a:gd name="connsiteY4" fmla="*/ 3350153 h 3375939"/>
            <a:gd name="connsiteX5" fmla="*/ 363008 w 363008"/>
            <a:gd name="connsiteY5" fmla="*/ 3360736 h 3375939"/>
            <a:gd name="connsiteX6" fmla="*/ 176213 w 363008"/>
            <a:gd name="connsiteY6" fmla="*/ 3373966 h 3375939"/>
            <a:gd name="connsiteX7" fmla="*/ 0 w 363008"/>
            <a:gd name="connsiteY7" fmla="*/ 3360736 h 3375939"/>
            <a:gd name="connsiteX8" fmla="*/ 0 w 363008"/>
            <a:gd name="connsiteY8" fmla="*/ 3375939 h 3375939"/>
            <a:gd name="connsiteX9" fmla="*/ 0 w 363008"/>
            <a:gd name="connsiteY9" fmla="*/ 214313 h 3375939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214313 h 3373966"/>
            <a:gd name="connsiteX0" fmla="*/ 0 w 363008"/>
            <a:gd name="connsiteY0" fmla="*/ 214313 h 3381006"/>
            <a:gd name="connsiteX1" fmla="*/ 176213 w 363008"/>
            <a:gd name="connsiteY1" fmla="*/ 0 h 3381006"/>
            <a:gd name="connsiteX2" fmla="*/ 352425 w 363008"/>
            <a:gd name="connsiteY2" fmla="*/ 214313 h 3381006"/>
            <a:gd name="connsiteX3" fmla="*/ 352425 w 363008"/>
            <a:gd name="connsiteY3" fmla="*/ 214313 h 3381006"/>
            <a:gd name="connsiteX4" fmla="*/ 341842 w 363008"/>
            <a:gd name="connsiteY4" fmla="*/ 3350153 h 3381006"/>
            <a:gd name="connsiteX5" fmla="*/ 363008 w 363008"/>
            <a:gd name="connsiteY5" fmla="*/ 3360736 h 3381006"/>
            <a:gd name="connsiteX6" fmla="*/ 176213 w 363008"/>
            <a:gd name="connsiteY6" fmla="*/ 3373966 h 3381006"/>
            <a:gd name="connsiteX7" fmla="*/ 0 w 363008"/>
            <a:gd name="connsiteY7" fmla="*/ 3381006 h 3381006"/>
            <a:gd name="connsiteX8" fmla="*/ 0 w 363008"/>
            <a:gd name="connsiteY8" fmla="*/ 214313 h 3381006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41842 w 352425"/>
            <a:gd name="connsiteY4" fmla="*/ 335015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  <a:gd name="connsiteX0" fmla="*/ 0 w 352425"/>
            <a:gd name="connsiteY0" fmla="*/ 214313 h 3390694"/>
            <a:gd name="connsiteX1" fmla="*/ 176213 w 352425"/>
            <a:gd name="connsiteY1" fmla="*/ 0 h 3390694"/>
            <a:gd name="connsiteX2" fmla="*/ 352425 w 352425"/>
            <a:gd name="connsiteY2" fmla="*/ 214313 h 3390694"/>
            <a:gd name="connsiteX3" fmla="*/ 352425 w 352425"/>
            <a:gd name="connsiteY3" fmla="*/ 214313 h 3390694"/>
            <a:gd name="connsiteX4" fmla="*/ 341842 w 352425"/>
            <a:gd name="connsiteY4" fmla="*/ 3390694 h 3390694"/>
            <a:gd name="connsiteX5" fmla="*/ 176213 w 352425"/>
            <a:gd name="connsiteY5" fmla="*/ 3373966 h 3390694"/>
            <a:gd name="connsiteX6" fmla="*/ 0 w 352425"/>
            <a:gd name="connsiteY6" fmla="*/ 3381006 h 3390694"/>
            <a:gd name="connsiteX7" fmla="*/ 0 w 352425"/>
            <a:gd name="connsiteY7" fmla="*/ 214313 h 3390694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31816 w 352425"/>
            <a:gd name="connsiteY4" fmla="*/ 337042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3381006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48897" y="1259593"/>
                <a:pt x="335344" y="2325143"/>
                <a:pt x="331816" y="3370423"/>
              </a:cubicBezTo>
              <a:lnTo>
                <a:pt x="176213" y="3373966"/>
              </a:lnTo>
              <a:lnTo>
                <a:pt x="0" y="3381006"/>
              </a:lnTo>
              <a:lnTo>
                <a:pt x="0" y="214313"/>
              </a:ln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170442</xdr:colOff>
      <xdr:row>57</xdr:row>
      <xdr:rowOff>88398</xdr:rowOff>
    </xdr:from>
    <xdr:to>
      <xdr:col>8</xdr:col>
      <xdr:colOff>528437</xdr:colOff>
      <xdr:row>66</xdr:row>
      <xdr:rowOff>236949</xdr:rowOff>
    </xdr:to>
    <xdr:sp macro="" textlink="">
      <xdr:nvSpPr>
        <xdr:cNvPr id="14" name="矢印: 上下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70442" y="11398082"/>
          <a:ext cx="357995" cy="2294183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78048 w 384175"/>
            <a:gd name="connsiteY5" fmla="*/ 2343317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207963 w 384175"/>
            <a:gd name="connsiteY5" fmla="*/ 2386541 h 2386541"/>
            <a:gd name="connsiteX6" fmla="*/ 21167 w 384175"/>
            <a:gd name="connsiteY6" fmla="*/ 2341562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3894"/>
            <a:gd name="connsiteX1" fmla="*/ 207963 w 384175"/>
            <a:gd name="connsiteY1" fmla="*/ 0 h 2383894"/>
            <a:gd name="connsiteX2" fmla="*/ 384175 w 384175"/>
            <a:gd name="connsiteY2" fmla="*/ 214313 h 2383894"/>
            <a:gd name="connsiteX3" fmla="*/ 384175 w 384175"/>
            <a:gd name="connsiteY3" fmla="*/ 214313 h 2383894"/>
            <a:gd name="connsiteX4" fmla="*/ 384175 w 384175"/>
            <a:gd name="connsiteY4" fmla="*/ 2330978 h 2383894"/>
            <a:gd name="connsiteX5" fmla="*/ 21167 w 384175"/>
            <a:gd name="connsiteY5" fmla="*/ 2341562 h 2383894"/>
            <a:gd name="connsiteX6" fmla="*/ 0 w 384175"/>
            <a:gd name="connsiteY6" fmla="*/ 2383894 h 2383894"/>
            <a:gd name="connsiteX7" fmla="*/ 31750 w 384175"/>
            <a:gd name="connsiteY7" fmla="*/ 214313 h 2383894"/>
            <a:gd name="connsiteX0" fmla="*/ 31750 w 384175"/>
            <a:gd name="connsiteY0" fmla="*/ 214313 h 2383894"/>
            <a:gd name="connsiteX1" fmla="*/ 207963 w 384175"/>
            <a:gd name="connsiteY1" fmla="*/ 0 h 2383894"/>
            <a:gd name="connsiteX2" fmla="*/ 384175 w 384175"/>
            <a:gd name="connsiteY2" fmla="*/ 214313 h 2383894"/>
            <a:gd name="connsiteX3" fmla="*/ 384175 w 384175"/>
            <a:gd name="connsiteY3" fmla="*/ 214313 h 2383894"/>
            <a:gd name="connsiteX4" fmla="*/ 384175 w 384175"/>
            <a:gd name="connsiteY4" fmla="*/ 2330978 h 2383894"/>
            <a:gd name="connsiteX5" fmla="*/ 1114 w 384175"/>
            <a:gd name="connsiteY5" fmla="*/ 2346634 h 2383894"/>
            <a:gd name="connsiteX6" fmla="*/ 0 w 384175"/>
            <a:gd name="connsiteY6" fmla="*/ 2383894 h 2383894"/>
            <a:gd name="connsiteX7" fmla="*/ 31750 w 384175"/>
            <a:gd name="connsiteY7" fmla="*/ 214313 h 2383894"/>
            <a:gd name="connsiteX0" fmla="*/ 56508 w 408933"/>
            <a:gd name="connsiteY0" fmla="*/ 214313 h 2346634"/>
            <a:gd name="connsiteX1" fmla="*/ 232721 w 408933"/>
            <a:gd name="connsiteY1" fmla="*/ 0 h 2346634"/>
            <a:gd name="connsiteX2" fmla="*/ 408933 w 408933"/>
            <a:gd name="connsiteY2" fmla="*/ 214313 h 2346634"/>
            <a:gd name="connsiteX3" fmla="*/ 408933 w 408933"/>
            <a:gd name="connsiteY3" fmla="*/ 214313 h 2346634"/>
            <a:gd name="connsiteX4" fmla="*/ 408933 w 408933"/>
            <a:gd name="connsiteY4" fmla="*/ 2330978 h 2346634"/>
            <a:gd name="connsiteX5" fmla="*/ 25872 w 408933"/>
            <a:gd name="connsiteY5" fmla="*/ 2346634 h 2346634"/>
            <a:gd name="connsiteX6" fmla="*/ 56508 w 408933"/>
            <a:gd name="connsiteY6" fmla="*/ 214313 h 2346634"/>
            <a:gd name="connsiteX0" fmla="*/ 50547 w 402972"/>
            <a:gd name="connsiteY0" fmla="*/ 214313 h 2346634"/>
            <a:gd name="connsiteX1" fmla="*/ 226760 w 402972"/>
            <a:gd name="connsiteY1" fmla="*/ 0 h 2346634"/>
            <a:gd name="connsiteX2" fmla="*/ 402972 w 402972"/>
            <a:gd name="connsiteY2" fmla="*/ 214313 h 2346634"/>
            <a:gd name="connsiteX3" fmla="*/ 402972 w 402972"/>
            <a:gd name="connsiteY3" fmla="*/ 214313 h 2346634"/>
            <a:gd name="connsiteX4" fmla="*/ 402972 w 402972"/>
            <a:gd name="connsiteY4" fmla="*/ 2330978 h 2346634"/>
            <a:gd name="connsiteX5" fmla="*/ 19911 w 402972"/>
            <a:gd name="connsiteY5" fmla="*/ 2346634 h 2346634"/>
            <a:gd name="connsiteX6" fmla="*/ 50547 w 402972"/>
            <a:gd name="connsiteY6" fmla="*/ 214313 h 2346634"/>
            <a:gd name="connsiteX0" fmla="*/ 30636 w 383061"/>
            <a:gd name="connsiteY0" fmla="*/ 214313 h 2346634"/>
            <a:gd name="connsiteX1" fmla="*/ 206849 w 383061"/>
            <a:gd name="connsiteY1" fmla="*/ 0 h 2346634"/>
            <a:gd name="connsiteX2" fmla="*/ 383061 w 383061"/>
            <a:gd name="connsiteY2" fmla="*/ 214313 h 2346634"/>
            <a:gd name="connsiteX3" fmla="*/ 383061 w 383061"/>
            <a:gd name="connsiteY3" fmla="*/ 214313 h 2346634"/>
            <a:gd name="connsiteX4" fmla="*/ 383061 w 383061"/>
            <a:gd name="connsiteY4" fmla="*/ 2330978 h 2346634"/>
            <a:gd name="connsiteX5" fmla="*/ 0 w 383061"/>
            <a:gd name="connsiteY5" fmla="*/ 2346634 h 2346634"/>
            <a:gd name="connsiteX6" fmla="*/ 30636 w 383061"/>
            <a:gd name="connsiteY6" fmla="*/ 214313 h 2346634"/>
            <a:gd name="connsiteX0" fmla="*/ 5570 w 357995"/>
            <a:gd name="connsiteY0" fmla="*/ 214313 h 2341518"/>
            <a:gd name="connsiteX1" fmla="*/ 181783 w 357995"/>
            <a:gd name="connsiteY1" fmla="*/ 0 h 2341518"/>
            <a:gd name="connsiteX2" fmla="*/ 357995 w 357995"/>
            <a:gd name="connsiteY2" fmla="*/ 214313 h 2341518"/>
            <a:gd name="connsiteX3" fmla="*/ 357995 w 357995"/>
            <a:gd name="connsiteY3" fmla="*/ 214313 h 2341518"/>
            <a:gd name="connsiteX4" fmla="*/ 357995 w 357995"/>
            <a:gd name="connsiteY4" fmla="*/ 2330978 h 2341518"/>
            <a:gd name="connsiteX5" fmla="*/ 0 w 357995"/>
            <a:gd name="connsiteY5" fmla="*/ 2341518 h 2341518"/>
            <a:gd name="connsiteX6" fmla="*/ 5570 w 357995"/>
            <a:gd name="connsiteY6" fmla="*/ 214313 h 23415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57995" h="2341518">
              <a:moveTo>
                <a:pt x="5570" y="214313"/>
              </a:moveTo>
              <a:lnTo>
                <a:pt x="181783" y="0"/>
              </a:lnTo>
              <a:lnTo>
                <a:pt x="357995" y="214313"/>
              </a:lnTo>
              <a:lnTo>
                <a:pt x="357995" y="214313"/>
              </a:lnTo>
              <a:lnTo>
                <a:pt x="357995" y="2330978"/>
              </a:lnTo>
              <a:lnTo>
                <a:pt x="0" y="2341518"/>
              </a:lnTo>
              <a:cubicBezTo>
                <a:pt x="11446" y="1978509"/>
                <a:pt x="6187" y="600302"/>
                <a:pt x="5570" y="214313"/>
              </a:cubicBez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158078</xdr:colOff>
      <xdr:row>51</xdr:row>
      <xdr:rowOff>222250</xdr:rowOff>
    </xdr:from>
    <xdr:to>
      <xdr:col>9</xdr:col>
      <xdr:colOff>521086</xdr:colOff>
      <xdr:row>67</xdr:row>
      <xdr:rowOff>16934</xdr:rowOff>
    </xdr:to>
    <xdr:sp macro="" textlink="">
      <xdr:nvSpPr>
        <xdr:cNvPr id="16" name="矢印: 上下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844881" y="10088145"/>
          <a:ext cx="363008" cy="3624736"/>
        </a:xfrm>
        <a:custGeom>
          <a:avLst/>
          <a:gdLst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159653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360736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52425 w 363008"/>
            <a:gd name="connsiteY4" fmla="*/ 31596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41842 w 363008"/>
            <a:gd name="connsiteY4" fmla="*/ 33501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3360736 h 3373966"/>
            <a:gd name="connsiteX9" fmla="*/ 0 w 363008"/>
            <a:gd name="connsiteY9" fmla="*/ 214313 h 33739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363008" h="3373966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48897" y="1259593"/>
                <a:pt x="345370" y="2304873"/>
                <a:pt x="341842" y="3350153"/>
              </a:cubicBezTo>
              <a:lnTo>
                <a:pt x="363008" y="3360736"/>
              </a:lnTo>
              <a:lnTo>
                <a:pt x="176213" y="3373966"/>
              </a:lnTo>
              <a:lnTo>
                <a:pt x="0" y="3360736"/>
              </a:lnTo>
              <a:lnTo>
                <a:pt x="0" y="3360736"/>
              </a:lnTo>
              <a:lnTo>
                <a:pt x="0" y="214313"/>
              </a:ln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160417</xdr:colOff>
      <xdr:row>45</xdr:row>
      <xdr:rowOff>317499</xdr:rowOff>
    </xdr:from>
    <xdr:to>
      <xdr:col>8</xdr:col>
      <xdr:colOff>508001</xdr:colOff>
      <xdr:row>50</xdr:row>
      <xdr:rowOff>235616</xdr:rowOff>
    </xdr:to>
    <xdr:sp macro="" textlink="">
      <xdr:nvSpPr>
        <xdr:cNvPr id="25" name="矢印: 上下 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6399292" y="15662274"/>
          <a:ext cx="347584" cy="1213517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3061 w 384175"/>
            <a:gd name="connsiteY4" fmla="*/ 2373751 h 2386541"/>
            <a:gd name="connsiteX5" fmla="*/ 207963 w 384175"/>
            <a:gd name="connsiteY5" fmla="*/ 2386541 h 2386541"/>
            <a:gd name="connsiteX6" fmla="*/ 0 w 384175"/>
            <a:gd name="connsiteY6" fmla="*/ 2383894 h 2386541"/>
            <a:gd name="connsiteX7" fmla="*/ 31750 w 384175"/>
            <a:gd name="connsiteY7" fmla="*/ 214313 h 2386541"/>
            <a:gd name="connsiteX0" fmla="*/ 16710 w 369135"/>
            <a:gd name="connsiteY0" fmla="*/ 214313 h 2386541"/>
            <a:gd name="connsiteX1" fmla="*/ 192923 w 369135"/>
            <a:gd name="connsiteY1" fmla="*/ 0 h 2386541"/>
            <a:gd name="connsiteX2" fmla="*/ 369135 w 369135"/>
            <a:gd name="connsiteY2" fmla="*/ 214313 h 2386541"/>
            <a:gd name="connsiteX3" fmla="*/ 369135 w 369135"/>
            <a:gd name="connsiteY3" fmla="*/ 214313 h 2386541"/>
            <a:gd name="connsiteX4" fmla="*/ 368021 w 369135"/>
            <a:gd name="connsiteY4" fmla="*/ 2373751 h 2386541"/>
            <a:gd name="connsiteX5" fmla="*/ 192923 w 369135"/>
            <a:gd name="connsiteY5" fmla="*/ 2386541 h 2386541"/>
            <a:gd name="connsiteX6" fmla="*/ 0 w 369135"/>
            <a:gd name="connsiteY6" fmla="*/ 2378822 h 2386541"/>
            <a:gd name="connsiteX7" fmla="*/ 16710 w 369135"/>
            <a:gd name="connsiteY7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1311 w 352425"/>
            <a:gd name="connsiteY4" fmla="*/ 2373751 h 2386541"/>
            <a:gd name="connsiteX5" fmla="*/ 176213 w 352425"/>
            <a:gd name="connsiteY5" fmla="*/ 2386541 h 2386541"/>
            <a:gd name="connsiteX6" fmla="*/ 13369 w 352425"/>
            <a:gd name="connsiteY6" fmla="*/ 2378822 h 2386541"/>
            <a:gd name="connsiteX7" fmla="*/ 0 w 352425"/>
            <a:gd name="connsiteY7" fmla="*/ 214313 h 2386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2386541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52054" y="934126"/>
                <a:pt x="351682" y="1653938"/>
                <a:pt x="351311" y="2373751"/>
              </a:cubicBezTo>
              <a:lnTo>
                <a:pt x="176213" y="2386541"/>
              </a:lnTo>
              <a:lnTo>
                <a:pt x="13369" y="2378822"/>
              </a:lnTo>
              <a:cubicBezTo>
                <a:pt x="8913" y="1657319"/>
                <a:pt x="4456" y="935816"/>
                <a:pt x="0" y="214313"/>
              </a:cubicBez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166433</xdr:colOff>
      <xdr:row>40</xdr:row>
      <xdr:rowOff>30079</xdr:rowOff>
    </xdr:from>
    <xdr:to>
      <xdr:col>9</xdr:col>
      <xdr:colOff>518858</xdr:colOff>
      <xdr:row>50</xdr:row>
      <xdr:rowOff>235619</xdr:rowOff>
    </xdr:to>
    <xdr:sp macro="" textlink="">
      <xdr:nvSpPr>
        <xdr:cNvPr id="27" name="矢印: 上下 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853236" y="7249026"/>
          <a:ext cx="352425" cy="2611856"/>
        </a:xfrm>
        <a:custGeom>
          <a:avLst/>
          <a:gdLst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159653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360736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52425 w 363008"/>
            <a:gd name="connsiteY4" fmla="*/ 31596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41842 w 363008"/>
            <a:gd name="connsiteY4" fmla="*/ 33501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3360736 h 3373966"/>
            <a:gd name="connsiteX9" fmla="*/ 0 w 363008"/>
            <a:gd name="connsiteY9" fmla="*/ 214313 h 3373966"/>
            <a:gd name="connsiteX0" fmla="*/ 0 w 363008"/>
            <a:gd name="connsiteY0" fmla="*/ 214313 h 3375939"/>
            <a:gd name="connsiteX1" fmla="*/ 176213 w 363008"/>
            <a:gd name="connsiteY1" fmla="*/ 0 h 3375939"/>
            <a:gd name="connsiteX2" fmla="*/ 352425 w 363008"/>
            <a:gd name="connsiteY2" fmla="*/ 214313 h 3375939"/>
            <a:gd name="connsiteX3" fmla="*/ 352425 w 363008"/>
            <a:gd name="connsiteY3" fmla="*/ 214313 h 3375939"/>
            <a:gd name="connsiteX4" fmla="*/ 341842 w 363008"/>
            <a:gd name="connsiteY4" fmla="*/ 3350153 h 3375939"/>
            <a:gd name="connsiteX5" fmla="*/ 363008 w 363008"/>
            <a:gd name="connsiteY5" fmla="*/ 3360736 h 3375939"/>
            <a:gd name="connsiteX6" fmla="*/ 176213 w 363008"/>
            <a:gd name="connsiteY6" fmla="*/ 3373966 h 3375939"/>
            <a:gd name="connsiteX7" fmla="*/ 0 w 363008"/>
            <a:gd name="connsiteY7" fmla="*/ 3360736 h 3375939"/>
            <a:gd name="connsiteX8" fmla="*/ 0 w 363008"/>
            <a:gd name="connsiteY8" fmla="*/ 3375939 h 3375939"/>
            <a:gd name="connsiteX9" fmla="*/ 0 w 363008"/>
            <a:gd name="connsiteY9" fmla="*/ 214313 h 3375939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214313 h 3373966"/>
            <a:gd name="connsiteX0" fmla="*/ 0 w 363008"/>
            <a:gd name="connsiteY0" fmla="*/ 214313 h 3381006"/>
            <a:gd name="connsiteX1" fmla="*/ 176213 w 363008"/>
            <a:gd name="connsiteY1" fmla="*/ 0 h 3381006"/>
            <a:gd name="connsiteX2" fmla="*/ 352425 w 363008"/>
            <a:gd name="connsiteY2" fmla="*/ 214313 h 3381006"/>
            <a:gd name="connsiteX3" fmla="*/ 352425 w 363008"/>
            <a:gd name="connsiteY3" fmla="*/ 214313 h 3381006"/>
            <a:gd name="connsiteX4" fmla="*/ 341842 w 363008"/>
            <a:gd name="connsiteY4" fmla="*/ 3350153 h 3381006"/>
            <a:gd name="connsiteX5" fmla="*/ 363008 w 363008"/>
            <a:gd name="connsiteY5" fmla="*/ 3360736 h 3381006"/>
            <a:gd name="connsiteX6" fmla="*/ 176213 w 363008"/>
            <a:gd name="connsiteY6" fmla="*/ 3373966 h 3381006"/>
            <a:gd name="connsiteX7" fmla="*/ 0 w 363008"/>
            <a:gd name="connsiteY7" fmla="*/ 3381006 h 3381006"/>
            <a:gd name="connsiteX8" fmla="*/ 0 w 363008"/>
            <a:gd name="connsiteY8" fmla="*/ 214313 h 3381006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41842 w 352425"/>
            <a:gd name="connsiteY4" fmla="*/ 335015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  <a:gd name="connsiteX0" fmla="*/ 0 w 352425"/>
            <a:gd name="connsiteY0" fmla="*/ 214313 h 3390694"/>
            <a:gd name="connsiteX1" fmla="*/ 176213 w 352425"/>
            <a:gd name="connsiteY1" fmla="*/ 0 h 3390694"/>
            <a:gd name="connsiteX2" fmla="*/ 352425 w 352425"/>
            <a:gd name="connsiteY2" fmla="*/ 214313 h 3390694"/>
            <a:gd name="connsiteX3" fmla="*/ 352425 w 352425"/>
            <a:gd name="connsiteY3" fmla="*/ 214313 h 3390694"/>
            <a:gd name="connsiteX4" fmla="*/ 341842 w 352425"/>
            <a:gd name="connsiteY4" fmla="*/ 3390694 h 3390694"/>
            <a:gd name="connsiteX5" fmla="*/ 176213 w 352425"/>
            <a:gd name="connsiteY5" fmla="*/ 3373966 h 3390694"/>
            <a:gd name="connsiteX6" fmla="*/ 0 w 352425"/>
            <a:gd name="connsiteY6" fmla="*/ 3381006 h 3390694"/>
            <a:gd name="connsiteX7" fmla="*/ 0 w 352425"/>
            <a:gd name="connsiteY7" fmla="*/ 214313 h 3390694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31816 w 352425"/>
            <a:gd name="connsiteY4" fmla="*/ 337042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3381006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48897" y="1259593"/>
                <a:pt x="335344" y="2325143"/>
                <a:pt x="331816" y="3370423"/>
              </a:cubicBezTo>
              <a:lnTo>
                <a:pt x="176213" y="3373966"/>
              </a:lnTo>
              <a:lnTo>
                <a:pt x="0" y="3381006"/>
              </a:lnTo>
              <a:lnTo>
                <a:pt x="0" y="214313"/>
              </a:ln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180468</xdr:colOff>
      <xdr:row>30</xdr:row>
      <xdr:rowOff>47626</xdr:rowOff>
    </xdr:from>
    <xdr:to>
      <xdr:col>8</xdr:col>
      <xdr:colOff>523875</xdr:colOff>
      <xdr:row>39</xdr:row>
      <xdr:rowOff>10027</xdr:rowOff>
    </xdr:to>
    <xdr:sp macro="" textlink="">
      <xdr:nvSpPr>
        <xdr:cNvPr id="33" name="矢印: 上下 1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958843" y="4905376"/>
          <a:ext cx="343407" cy="2105526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3061 w 384175"/>
            <a:gd name="connsiteY4" fmla="*/ 2373751 h 2386541"/>
            <a:gd name="connsiteX5" fmla="*/ 207963 w 384175"/>
            <a:gd name="connsiteY5" fmla="*/ 2386541 h 2386541"/>
            <a:gd name="connsiteX6" fmla="*/ 0 w 384175"/>
            <a:gd name="connsiteY6" fmla="*/ 2383894 h 2386541"/>
            <a:gd name="connsiteX7" fmla="*/ 31750 w 384175"/>
            <a:gd name="connsiteY7" fmla="*/ 214313 h 2386541"/>
            <a:gd name="connsiteX0" fmla="*/ 16710 w 369135"/>
            <a:gd name="connsiteY0" fmla="*/ 214313 h 2386541"/>
            <a:gd name="connsiteX1" fmla="*/ 192923 w 369135"/>
            <a:gd name="connsiteY1" fmla="*/ 0 h 2386541"/>
            <a:gd name="connsiteX2" fmla="*/ 369135 w 369135"/>
            <a:gd name="connsiteY2" fmla="*/ 214313 h 2386541"/>
            <a:gd name="connsiteX3" fmla="*/ 369135 w 369135"/>
            <a:gd name="connsiteY3" fmla="*/ 214313 h 2386541"/>
            <a:gd name="connsiteX4" fmla="*/ 368021 w 369135"/>
            <a:gd name="connsiteY4" fmla="*/ 2373751 h 2386541"/>
            <a:gd name="connsiteX5" fmla="*/ 192923 w 369135"/>
            <a:gd name="connsiteY5" fmla="*/ 2386541 h 2386541"/>
            <a:gd name="connsiteX6" fmla="*/ 0 w 369135"/>
            <a:gd name="connsiteY6" fmla="*/ 2378822 h 2386541"/>
            <a:gd name="connsiteX7" fmla="*/ 16710 w 369135"/>
            <a:gd name="connsiteY7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1311 w 352425"/>
            <a:gd name="connsiteY4" fmla="*/ 2373751 h 2386541"/>
            <a:gd name="connsiteX5" fmla="*/ 176213 w 352425"/>
            <a:gd name="connsiteY5" fmla="*/ 2386541 h 2386541"/>
            <a:gd name="connsiteX6" fmla="*/ 13369 w 352425"/>
            <a:gd name="connsiteY6" fmla="*/ 2378822 h 2386541"/>
            <a:gd name="connsiteX7" fmla="*/ 0 w 352425"/>
            <a:gd name="connsiteY7" fmla="*/ 214313 h 2386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2386541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52054" y="934126"/>
                <a:pt x="351682" y="1653938"/>
                <a:pt x="351311" y="2373751"/>
              </a:cubicBezTo>
              <a:lnTo>
                <a:pt x="176213" y="2386541"/>
              </a:lnTo>
              <a:lnTo>
                <a:pt x="13369" y="2378822"/>
              </a:lnTo>
              <a:cubicBezTo>
                <a:pt x="8913" y="1657319"/>
                <a:pt x="4456" y="935816"/>
                <a:pt x="0" y="214313"/>
              </a:cubicBez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171446</xdr:colOff>
      <xdr:row>24</xdr:row>
      <xdr:rowOff>0</xdr:rowOff>
    </xdr:from>
    <xdr:to>
      <xdr:col>9</xdr:col>
      <xdr:colOff>523875</xdr:colOff>
      <xdr:row>39</xdr:row>
      <xdr:rowOff>10027</xdr:rowOff>
    </xdr:to>
    <xdr:sp macro="" textlink="">
      <xdr:nvSpPr>
        <xdr:cNvPr id="34" name="矢印: 上下 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6140446" y="3397250"/>
          <a:ext cx="352429" cy="3613652"/>
        </a:xfrm>
        <a:custGeom>
          <a:avLst/>
          <a:gdLst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159653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360736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52425 w 363008"/>
            <a:gd name="connsiteY4" fmla="*/ 31596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41842 w 363008"/>
            <a:gd name="connsiteY4" fmla="*/ 33501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3360736 h 3373966"/>
            <a:gd name="connsiteX9" fmla="*/ 0 w 363008"/>
            <a:gd name="connsiteY9" fmla="*/ 214313 h 3373966"/>
            <a:gd name="connsiteX0" fmla="*/ 0 w 363008"/>
            <a:gd name="connsiteY0" fmla="*/ 214313 h 3375939"/>
            <a:gd name="connsiteX1" fmla="*/ 176213 w 363008"/>
            <a:gd name="connsiteY1" fmla="*/ 0 h 3375939"/>
            <a:gd name="connsiteX2" fmla="*/ 352425 w 363008"/>
            <a:gd name="connsiteY2" fmla="*/ 214313 h 3375939"/>
            <a:gd name="connsiteX3" fmla="*/ 352425 w 363008"/>
            <a:gd name="connsiteY3" fmla="*/ 214313 h 3375939"/>
            <a:gd name="connsiteX4" fmla="*/ 341842 w 363008"/>
            <a:gd name="connsiteY4" fmla="*/ 3350153 h 3375939"/>
            <a:gd name="connsiteX5" fmla="*/ 363008 w 363008"/>
            <a:gd name="connsiteY5" fmla="*/ 3360736 h 3375939"/>
            <a:gd name="connsiteX6" fmla="*/ 176213 w 363008"/>
            <a:gd name="connsiteY6" fmla="*/ 3373966 h 3375939"/>
            <a:gd name="connsiteX7" fmla="*/ 0 w 363008"/>
            <a:gd name="connsiteY7" fmla="*/ 3360736 h 3375939"/>
            <a:gd name="connsiteX8" fmla="*/ 0 w 363008"/>
            <a:gd name="connsiteY8" fmla="*/ 3375939 h 3375939"/>
            <a:gd name="connsiteX9" fmla="*/ 0 w 363008"/>
            <a:gd name="connsiteY9" fmla="*/ 214313 h 3375939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214313 h 3373966"/>
            <a:gd name="connsiteX0" fmla="*/ 0 w 363008"/>
            <a:gd name="connsiteY0" fmla="*/ 214313 h 3381006"/>
            <a:gd name="connsiteX1" fmla="*/ 176213 w 363008"/>
            <a:gd name="connsiteY1" fmla="*/ 0 h 3381006"/>
            <a:gd name="connsiteX2" fmla="*/ 352425 w 363008"/>
            <a:gd name="connsiteY2" fmla="*/ 214313 h 3381006"/>
            <a:gd name="connsiteX3" fmla="*/ 352425 w 363008"/>
            <a:gd name="connsiteY3" fmla="*/ 214313 h 3381006"/>
            <a:gd name="connsiteX4" fmla="*/ 341842 w 363008"/>
            <a:gd name="connsiteY4" fmla="*/ 3350153 h 3381006"/>
            <a:gd name="connsiteX5" fmla="*/ 363008 w 363008"/>
            <a:gd name="connsiteY5" fmla="*/ 3360736 h 3381006"/>
            <a:gd name="connsiteX6" fmla="*/ 176213 w 363008"/>
            <a:gd name="connsiteY6" fmla="*/ 3373966 h 3381006"/>
            <a:gd name="connsiteX7" fmla="*/ 0 w 363008"/>
            <a:gd name="connsiteY7" fmla="*/ 3381006 h 3381006"/>
            <a:gd name="connsiteX8" fmla="*/ 0 w 363008"/>
            <a:gd name="connsiteY8" fmla="*/ 214313 h 3381006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41842 w 352425"/>
            <a:gd name="connsiteY4" fmla="*/ 335015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  <a:gd name="connsiteX0" fmla="*/ 0 w 352425"/>
            <a:gd name="connsiteY0" fmla="*/ 214313 h 3390694"/>
            <a:gd name="connsiteX1" fmla="*/ 176213 w 352425"/>
            <a:gd name="connsiteY1" fmla="*/ 0 h 3390694"/>
            <a:gd name="connsiteX2" fmla="*/ 352425 w 352425"/>
            <a:gd name="connsiteY2" fmla="*/ 214313 h 3390694"/>
            <a:gd name="connsiteX3" fmla="*/ 352425 w 352425"/>
            <a:gd name="connsiteY3" fmla="*/ 214313 h 3390694"/>
            <a:gd name="connsiteX4" fmla="*/ 341842 w 352425"/>
            <a:gd name="connsiteY4" fmla="*/ 3390694 h 3390694"/>
            <a:gd name="connsiteX5" fmla="*/ 176213 w 352425"/>
            <a:gd name="connsiteY5" fmla="*/ 3373966 h 3390694"/>
            <a:gd name="connsiteX6" fmla="*/ 0 w 352425"/>
            <a:gd name="connsiteY6" fmla="*/ 3381006 h 3390694"/>
            <a:gd name="connsiteX7" fmla="*/ 0 w 352425"/>
            <a:gd name="connsiteY7" fmla="*/ 214313 h 3390694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31816 w 352425"/>
            <a:gd name="connsiteY4" fmla="*/ 337042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3381006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48897" y="1259593"/>
                <a:pt x="335344" y="2325143"/>
                <a:pt x="331816" y="3370423"/>
              </a:cubicBezTo>
              <a:lnTo>
                <a:pt x="176213" y="3373966"/>
              </a:lnTo>
              <a:lnTo>
                <a:pt x="0" y="3381006"/>
              </a:lnTo>
              <a:lnTo>
                <a:pt x="0" y="214313"/>
              </a:ln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175460</xdr:colOff>
      <xdr:row>14</xdr:row>
      <xdr:rowOff>50512</xdr:rowOff>
    </xdr:from>
    <xdr:to>
      <xdr:col>10</xdr:col>
      <xdr:colOff>539749</xdr:colOff>
      <xdr:row>23</xdr:row>
      <xdr:rowOff>16940</xdr:rowOff>
    </xdr:to>
    <xdr:sp macro="" textlink="">
      <xdr:nvSpPr>
        <xdr:cNvPr id="39" name="矢印: 上下 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6332074" y="1037648"/>
          <a:ext cx="364289" cy="2165837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3061 w 384175"/>
            <a:gd name="connsiteY4" fmla="*/ 2373751 h 2386541"/>
            <a:gd name="connsiteX5" fmla="*/ 207963 w 384175"/>
            <a:gd name="connsiteY5" fmla="*/ 2386541 h 2386541"/>
            <a:gd name="connsiteX6" fmla="*/ 0 w 384175"/>
            <a:gd name="connsiteY6" fmla="*/ 2383894 h 2386541"/>
            <a:gd name="connsiteX7" fmla="*/ 31750 w 384175"/>
            <a:gd name="connsiteY7" fmla="*/ 214313 h 2386541"/>
            <a:gd name="connsiteX0" fmla="*/ 16710 w 369135"/>
            <a:gd name="connsiteY0" fmla="*/ 214313 h 2386541"/>
            <a:gd name="connsiteX1" fmla="*/ 192923 w 369135"/>
            <a:gd name="connsiteY1" fmla="*/ 0 h 2386541"/>
            <a:gd name="connsiteX2" fmla="*/ 369135 w 369135"/>
            <a:gd name="connsiteY2" fmla="*/ 214313 h 2386541"/>
            <a:gd name="connsiteX3" fmla="*/ 369135 w 369135"/>
            <a:gd name="connsiteY3" fmla="*/ 214313 h 2386541"/>
            <a:gd name="connsiteX4" fmla="*/ 368021 w 369135"/>
            <a:gd name="connsiteY4" fmla="*/ 2373751 h 2386541"/>
            <a:gd name="connsiteX5" fmla="*/ 192923 w 369135"/>
            <a:gd name="connsiteY5" fmla="*/ 2386541 h 2386541"/>
            <a:gd name="connsiteX6" fmla="*/ 0 w 369135"/>
            <a:gd name="connsiteY6" fmla="*/ 2378822 h 2386541"/>
            <a:gd name="connsiteX7" fmla="*/ 16710 w 369135"/>
            <a:gd name="connsiteY7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1311 w 352425"/>
            <a:gd name="connsiteY4" fmla="*/ 2373751 h 2386541"/>
            <a:gd name="connsiteX5" fmla="*/ 176213 w 352425"/>
            <a:gd name="connsiteY5" fmla="*/ 2386541 h 2386541"/>
            <a:gd name="connsiteX6" fmla="*/ 13369 w 352425"/>
            <a:gd name="connsiteY6" fmla="*/ 2378822 h 2386541"/>
            <a:gd name="connsiteX7" fmla="*/ 0 w 352425"/>
            <a:gd name="connsiteY7" fmla="*/ 214313 h 2386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2386541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52054" y="934126"/>
                <a:pt x="351682" y="1653938"/>
                <a:pt x="351311" y="2373751"/>
              </a:cubicBezTo>
              <a:lnTo>
                <a:pt x="176213" y="2386541"/>
              </a:lnTo>
              <a:lnTo>
                <a:pt x="13369" y="2378822"/>
              </a:lnTo>
              <a:cubicBezTo>
                <a:pt x="8913" y="1657319"/>
                <a:pt x="4456" y="935816"/>
                <a:pt x="0" y="214313"/>
              </a:cubicBez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330864</xdr:colOff>
      <xdr:row>65</xdr:row>
      <xdr:rowOff>222250</xdr:rowOff>
    </xdr:from>
    <xdr:to>
      <xdr:col>9</xdr:col>
      <xdr:colOff>333375</xdr:colOff>
      <xdr:row>69</xdr:row>
      <xdr:rowOff>13871</xdr:rowOff>
    </xdr:to>
    <xdr:cxnSp macro="">
      <xdr:nvCxnSpPr>
        <xdr:cNvPr id="42" name="直線矢印コネクタ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>
          <a:cxnSpLocks/>
        </xdr:cNvCxnSpPr>
      </xdr:nvCxnSpPr>
      <xdr:spPr>
        <a:xfrm flipV="1">
          <a:off x="6299864" y="13509625"/>
          <a:ext cx="2511" cy="744121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349250</xdr:colOff>
      <xdr:row>37</xdr:row>
      <xdr:rowOff>222250</xdr:rowOff>
    </xdr:from>
    <xdr:to>
      <xdr:col>9</xdr:col>
      <xdr:colOff>367636</xdr:colOff>
      <xdr:row>41</xdr:row>
      <xdr:rowOff>172621</xdr:rowOff>
    </xdr:to>
    <xdr:cxnSp macro="">
      <xdr:nvCxnSpPr>
        <xdr:cNvPr id="47" name="直線矢印コネクタ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V="1">
          <a:off x="5127625" y="6715125"/>
          <a:ext cx="18386" cy="902871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120744</xdr:colOff>
      <xdr:row>30</xdr:row>
      <xdr:rowOff>199159</xdr:rowOff>
    </xdr:from>
    <xdr:to>
      <xdr:col>1</xdr:col>
      <xdr:colOff>648948</xdr:colOff>
      <xdr:row>32</xdr:row>
      <xdr:rowOff>233795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997044" y="11895859"/>
          <a:ext cx="528204" cy="510886"/>
          <a:chOff x="95250" y="3541569"/>
          <a:chExt cx="528204" cy="519545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20" name="テキスト ボックス 319">
            <a:extLst>
              <a:ext uri="{FF2B5EF4-FFF2-40B4-BE49-F238E27FC236}">
                <a16:creationId xmlns:a16="http://schemas.microsoft.com/office/drawing/2014/main" id="{00000000-0008-0000-0100-000040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4</a:t>
            </a:r>
          </a:p>
        </xdr:txBody>
      </xdr:sp>
    </xdr:grpSp>
    <xdr:clientData/>
  </xdr:twoCellAnchor>
  <xdr:twoCellAnchor>
    <xdr:from>
      <xdr:col>1</xdr:col>
      <xdr:colOff>384365</xdr:colOff>
      <xdr:row>32</xdr:row>
      <xdr:rowOff>233795</xdr:rowOff>
    </xdr:from>
    <xdr:to>
      <xdr:col>1</xdr:col>
      <xdr:colOff>384846</xdr:colOff>
      <xdr:row>42</xdr:row>
      <xdr:rowOff>1</xdr:rowOff>
    </xdr:to>
    <xdr:cxnSp macro="">
      <xdr:nvCxnSpPr>
        <xdr:cNvPr id="322" name="直線コネクタ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CxnSpPr>
          <a:cxnSpLocks/>
          <a:stCxn id="3" idx="2"/>
          <a:endCxn id="10" idx="0"/>
        </xdr:cNvCxnSpPr>
      </xdr:nvCxnSpPr>
      <xdr:spPr>
        <a:xfrm flipH="1">
          <a:off x="1209865" y="12473420"/>
          <a:ext cx="481" cy="2210956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385761</xdr:colOff>
      <xdr:row>54</xdr:row>
      <xdr:rowOff>155446</xdr:rowOff>
    </xdr:from>
    <xdr:to>
      <xdr:col>1</xdr:col>
      <xdr:colOff>395141</xdr:colOff>
      <xdr:row>75</xdr:row>
      <xdr:rowOff>23667</xdr:rowOff>
    </xdr:to>
    <xdr:cxnSp macro="">
      <xdr:nvCxnSpPr>
        <xdr:cNvPr id="330" name="直線コネクタ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CxnSpPr>
          <a:endCxn id="94" idx="0"/>
        </xdr:cNvCxnSpPr>
      </xdr:nvCxnSpPr>
      <xdr:spPr>
        <a:xfrm>
          <a:off x="1071561" y="17865596"/>
          <a:ext cx="9380" cy="5176821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369165</xdr:colOff>
      <xdr:row>77</xdr:row>
      <xdr:rowOff>58303</xdr:rowOff>
    </xdr:from>
    <xdr:to>
      <xdr:col>1</xdr:col>
      <xdr:colOff>395141</xdr:colOff>
      <xdr:row>84</xdr:row>
      <xdr:rowOff>201663</xdr:rowOff>
    </xdr:to>
    <xdr:cxnSp macro="">
      <xdr:nvCxnSpPr>
        <xdr:cNvPr id="334" name="直線コネクタ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CxnSpPr>
          <a:cxnSpLocks/>
          <a:stCxn id="94" idx="2"/>
        </xdr:cNvCxnSpPr>
      </xdr:nvCxnSpPr>
      <xdr:spPr>
        <a:xfrm flipH="1">
          <a:off x="1054965" y="23559653"/>
          <a:ext cx="25976" cy="1889610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337883</xdr:colOff>
      <xdr:row>38</xdr:row>
      <xdr:rowOff>31750</xdr:rowOff>
    </xdr:from>
    <xdr:to>
      <xdr:col>9</xdr:col>
      <xdr:colOff>342896</xdr:colOff>
      <xdr:row>41</xdr:row>
      <xdr:rowOff>127000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116258" y="6826250"/>
          <a:ext cx="687638" cy="809625"/>
        </a:xfrm>
        <a:custGeom>
          <a:avLst/>
          <a:gdLst>
            <a:gd name="connsiteX0" fmla="*/ 698500 w 698500"/>
            <a:gd name="connsiteY0" fmla="*/ 444500 h 444500"/>
            <a:gd name="connsiteX1" fmla="*/ 0 w 698500"/>
            <a:gd name="connsiteY1" fmla="*/ 433917 h 444500"/>
            <a:gd name="connsiteX2" fmla="*/ 21166 w 698500"/>
            <a:gd name="connsiteY2" fmla="*/ 0 h 444500"/>
            <a:gd name="connsiteX0" fmla="*/ 677334 w 677334"/>
            <a:gd name="connsiteY0" fmla="*/ 444500 h 444500"/>
            <a:gd name="connsiteX1" fmla="*/ 7737 w 677334"/>
            <a:gd name="connsiteY1" fmla="*/ 440606 h 444500"/>
            <a:gd name="connsiteX2" fmla="*/ 0 w 677334"/>
            <a:gd name="connsiteY2" fmla="*/ 0 h 444500"/>
            <a:gd name="connsiteX0" fmla="*/ 672517 w 672517"/>
            <a:gd name="connsiteY0" fmla="*/ 404361 h 440606"/>
            <a:gd name="connsiteX1" fmla="*/ 7737 w 672517"/>
            <a:gd name="connsiteY1" fmla="*/ 440606 h 440606"/>
            <a:gd name="connsiteX2" fmla="*/ 0 w 672517"/>
            <a:gd name="connsiteY2" fmla="*/ 0 h 440606"/>
            <a:gd name="connsiteX0" fmla="*/ 672517 w 672517"/>
            <a:gd name="connsiteY0" fmla="*/ 431119 h 440606"/>
            <a:gd name="connsiteX1" fmla="*/ 7737 w 672517"/>
            <a:gd name="connsiteY1" fmla="*/ 440606 h 440606"/>
            <a:gd name="connsiteX2" fmla="*/ 0 w 672517"/>
            <a:gd name="connsiteY2" fmla="*/ 0 h 440606"/>
            <a:gd name="connsiteX0" fmla="*/ 664780 w 664780"/>
            <a:gd name="connsiteY0" fmla="*/ 350842 h 360329"/>
            <a:gd name="connsiteX1" fmla="*/ 0 w 664780"/>
            <a:gd name="connsiteY1" fmla="*/ 360329 h 360329"/>
            <a:gd name="connsiteX2" fmla="*/ 6715 w 664780"/>
            <a:gd name="connsiteY2" fmla="*/ 0 h 3603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64780" h="360329">
              <a:moveTo>
                <a:pt x="664780" y="350842"/>
              </a:moveTo>
              <a:lnTo>
                <a:pt x="0" y="360329"/>
              </a:lnTo>
              <a:lnTo>
                <a:pt x="6715" y="0"/>
              </a:lnTo>
            </a:path>
          </a:pathLst>
        </a:custGeom>
        <a:noFill/>
        <a:ln w="28575">
          <a:solidFill>
            <a:sysClr val="windowText" lastClr="000000"/>
          </a:solidFill>
          <a:headEnd type="oval"/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333375</xdr:colOff>
      <xdr:row>66</xdr:row>
      <xdr:rowOff>0</xdr:rowOff>
    </xdr:from>
    <xdr:to>
      <xdr:col>9</xdr:col>
      <xdr:colOff>338388</xdr:colOff>
      <xdr:row>69</xdr:row>
      <xdr:rowOff>95250</xdr:rowOff>
    </xdr:to>
    <xdr:sp macro="" textlink="">
      <xdr:nvSpPr>
        <xdr:cNvPr id="363" name="フリーフォーム: 図形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/>
      </xdr:nvSpPr>
      <xdr:spPr>
        <a:xfrm>
          <a:off x="5619750" y="13525500"/>
          <a:ext cx="687638" cy="809625"/>
        </a:xfrm>
        <a:custGeom>
          <a:avLst/>
          <a:gdLst>
            <a:gd name="connsiteX0" fmla="*/ 698500 w 698500"/>
            <a:gd name="connsiteY0" fmla="*/ 444500 h 444500"/>
            <a:gd name="connsiteX1" fmla="*/ 0 w 698500"/>
            <a:gd name="connsiteY1" fmla="*/ 433917 h 444500"/>
            <a:gd name="connsiteX2" fmla="*/ 21166 w 698500"/>
            <a:gd name="connsiteY2" fmla="*/ 0 h 444500"/>
            <a:gd name="connsiteX0" fmla="*/ 677334 w 677334"/>
            <a:gd name="connsiteY0" fmla="*/ 444500 h 444500"/>
            <a:gd name="connsiteX1" fmla="*/ 7737 w 677334"/>
            <a:gd name="connsiteY1" fmla="*/ 440606 h 444500"/>
            <a:gd name="connsiteX2" fmla="*/ 0 w 677334"/>
            <a:gd name="connsiteY2" fmla="*/ 0 h 444500"/>
            <a:gd name="connsiteX0" fmla="*/ 672517 w 672517"/>
            <a:gd name="connsiteY0" fmla="*/ 404361 h 440606"/>
            <a:gd name="connsiteX1" fmla="*/ 7737 w 672517"/>
            <a:gd name="connsiteY1" fmla="*/ 440606 h 440606"/>
            <a:gd name="connsiteX2" fmla="*/ 0 w 672517"/>
            <a:gd name="connsiteY2" fmla="*/ 0 h 440606"/>
            <a:gd name="connsiteX0" fmla="*/ 672517 w 672517"/>
            <a:gd name="connsiteY0" fmla="*/ 431119 h 440606"/>
            <a:gd name="connsiteX1" fmla="*/ 7737 w 672517"/>
            <a:gd name="connsiteY1" fmla="*/ 440606 h 440606"/>
            <a:gd name="connsiteX2" fmla="*/ 0 w 672517"/>
            <a:gd name="connsiteY2" fmla="*/ 0 h 440606"/>
            <a:gd name="connsiteX0" fmla="*/ 664780 w 664780"/>
            <a:gd name="connsiteY0" fmla="*/ 350842 h 360329"/>
            <a:gd name="connsiteX1" fmla="*/ 0 w 664780"/>
            <a:gd name="connsiteY1" fmla="*/ 360329 h 360329"/>
            <a:gd name="connsiteX2" fmla="*/ 6715 w 664780"/>
            <a:gd name="connsiteY2" fmla="*/ 0 h 3603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64780" h="360329">
              <a:moveTo>
                <a:pt x="664780" y="350842"/>
              </a:moveTo>
              <a:lnTo>
                <a:pt x="0" y="360329"/>
              </a:lnTo>
              <a:lnTo>
                <a:pt x="6715" y="0"/>
              </a:lnTo>
            </a:path>
          </a:pathLst>
        </a:custGeom>
        <a:noFill/>
        <a:ln w="28575">
          <a:solidFill>
            <a:sysClr val="windowText" lastClr="000000"/>
          </a:solidFill>
          <a:headEnd type="oval"/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127000</xdr:colOff>
      <xdr:row>43</xdr:row>
      <xdr:rowOff>17318</xdr:rowOff>
    </xdr:from>
    <xdr:to>
      <xdr:col>26</xdr:col>
      <xdr:colOff>285750</xdr:colOff>
      <xdr:row>47</xdr:row>
      <xdr:rowOff>187613</xdr:rowOff>
    </xdr:to>
    <xdr:sp macro="" textlink="">
      <xdr:nvSpPr>
        <xdr:cNvPr id="365" name="四角形: 角を丸くする 364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/>
      </xdr:nvSpPr>
      <xdr:spPr>
        <a:xfrm>
          <a:off x="12440227" y="8113568"/>
          <a:ext cx="4263159" cy="1174750"/>
        </a:xfrm>
        <a:prstGeom prst="roundRect">
          <a:avLst/>
        </a:prstGeom>
        <a:noFill/>
        <a:ln w="28575"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86591</xdr:colOff>
      <xdr:row>44</xdr:row>
      <xdr:rowOff>95248</xdr:rowOff>
    </xdr:from>
    <xdr:to>
      <xdr:col>20</xdr:col>
      <xdr:colOff>519546</xdr:colOff>
      <xdr:row>44</xdr:row>
      <xdr:rowOff>207818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/>
      </xdr:nvSpPr>
      <xdr:spPr>
        <a:xfrm>
          <a:off x="6927273" y="8442612"/>
          <a:ext cx="5905500" cy="112570"/>
        </a:xfrm>
        <a:custGeom>
          <a:avLst/>
          <a:gdLst>
            <a:gd name="connsiteX0" fmla="*/ 0 w 8133091"/>
            <a:gd name="connsiteY0" fmla="*/ 88773 h 3787648"/>
            <a:gd name="connsiteX1" fmla="*/ 4587875 w 8133091"/>
            <a:gd name="connsiteY1" fmla="*/ 72898 h 3787648"/>
            <a:gd name="connsiteX2" fmla="*/ 6064250 w 8133091"/>
            <a:gd name="connsiteY2" fmla="*/ 882523 h 3787648"/>
            <a:gd name="connsiteX3" fmla="*/ 7810500 w 8133091"/>
            <a:gd name="connsiteY3" fmla="*/ 2787523 h 3787648"/>
            <a:gd name="connsiteX4" fmla="*/ 8128000 w 8133091"/>
            <a:gd name="connsiteY4" fmla="*/ 3787648 h 3787648"/>
            <a:gd name="connsiteX0" fmla="*/ 0 w 8133091"/>
            <a:gd name="connsiteY0" fmla="*/ 42189 h 3852189"/>
            <a:gd name="connsiteX1" fmla="*/ 4587875 w 8133091"/>
            <a:gd name="connsiteY1" fmla="*/ 137439 h 3852189"/>
            <a:gd name="connsiteX2" fmla="*/ 6064250 w 8133091"/>
            <a:gd name="connsiteY2" fmla="*/ 947064 h 3852189"/>
            <a:gd name="connsiteX3" fmla="*/ 7810500 w 8133091"/>
            <a:gd name="connsiteY3" fmla="*/ 2852064 h 3852189"/>
            <a:gd name="connsiteX4" fmla="*/ 8128000 w 8133091"/>
            <a:gd name="connsiteY4" fmla="*/ 3852189 h 3852189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133091" h="3810000">
              <a:moveTo>
                <a:pt x="0" y="0"/>
              </a:moveTo>
              <a:cubicBezTo>
                <a:pt x="1645708" y="52916"/>
                <a:pt x="3577167" y="-55562"/>
                <a:pt x="4587875" y="95250"/>
              </a:cubicBezTo>
              <a:cubicBezTo>
                <a:pt x="5598583" y="246062"/>
                <a:pt x="5527146" y="452438"/>
                <a:pt x="6064250" y="904875"/>
              </a:cubicBezTo>
              <a:cubicBezTo>
                <a:pt x="6601354" y="1357312"/>
                <a:pt x="7466542" y="2325687"/>
                <a:pt x="7810500" y="2809875"/>
              </a:cubicBezTo>
              <a:cubicBezTo>
                <a:pt x="8154458" y="3294063"/>
                <a:pt x="8141229" y="3552031"/>
                <a:pt x="8128000" y="3810000"/>
              </a:cubicBezTo>
            </a:path>
          </a:pathLst>
        </a:custGeom>
        <a:noFill/>
        <a:ln w="28575">
          <a:prstDash val="dash"/>
          <a:headEnd type="arrow"/>
          <a:tailEnd type="oval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385329</xdr:colOff>
      <xdr:row>72</xdr:row>
      <xdr:rowOff>129886</xdr:rowOff>
    </xdr:from>
    <xdr:to>
      <xdr:col>45</xdr:col>
      <xdr:colOff>393988</xdr:colOff>
      <xdr:row>76</xdr:row>
      <xdr:rowOff>86591</xdr:rowOff>
    </xdr:to>
    <xdr:cxnSp macro="">
      <xdr:nvCxnSpPr>
        <xdr:cNvPr id="43" name="直線コネクタ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stCxn id="411" idx="2"/>
          <a:endCxn id="422" idx="0"/>
        </xdr:cNvCxnSpPr>
      </xdr:nvCxnSpPr>
      <xdr:spPr>
        <a:xfrm>
          <a:off x="28432124" y="15413181"/>
          <a:ext cx="8659" cy="952501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385329</xdr:colOff>
      <xdr:row>63</xdr:row>
      <xdr:rowOff>34636</xdr:rowOff>
    </xdr:from>
    <xdr:to>
      <xdr:col>45</xdr:col>
      <xdr:colOff>385329</xdr:colOff>
      <xdr:row>70</xdr:row>
      <xdr:rowOff>112568</xdr:rowOff>
    </xdr:to>
    <xdr:cxnSp macro="">
      <xdr:nvCxnSpPr>
        <xdr:cNvPr id="95" name="直線コネクタ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CxnSpPr>
          <a:stCxn id="397" idx="2"/>
          <a:endCxn id="411" idx="0"/>
        </xdr:cNvCxnSpPr>
      </xdr:nvCxnSpPr>
      <xdr:spPr>
        <a:xfrm>
          <a:off x="28432124" y="13075227"/>
          <a:ext cx="0" cy="1818409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356865</xdr:colOff>
      <xdr:row>41</xdr:row>
      <xdr:rowOff>57728</xdr:rowOff>
    </xdr:from>
    <xdr:to>
      <xdr:col>45</xdr:col>
      <xdr:colOff>389660</xdr:colOff>
      <xdr:row>47</xdr:row>
      <xdr:rowOff>231870</xdr:rowOff>
    </xdr:to>
    <xdr:cxnSp macro="">
      <xdr:nvCxnSpPr>
        <xdr:cNvPr id="242" name="直線コネクタ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CxnSpPr>
          <a:cxnSpLocks/>
          <a:endCxn id="379" idx="0"/>
        </xdr:cNvCxnSpPr>
      </xdr:nvCxnSpPr>
      <xdr:spPr>
        <a:xfrm flipH="1">
          <a:off x="29249365" y="7624811"/>
          <a:ext cx="32795" cy="1645226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196927</xdr:colOff>
      <xdr:row>72</xdr:row>
      <xdr:rowOff>52917</xdr:rowOff>
    </xdr:from>
    <xdr:to>
      <xdr:col>53</xdr:col>
      <xdr:colOff>527304</xdr:colOff>
      <xdr:row>78</xdr:row>
      <xdr:rowOff>234950</xdr:rowOff>
    </xdr:to>
    <xdr:sp macro="" textlink="">
      <xdr:nvSpPr>
        <xdr:cNvPr id="364" name="矢印: 上下 1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/>
      </xdr:nvSpPr>
      <xdr:spPr>
        <a:xfrm>
          <a:off x="33957760" y="15176500"/>
          <a:ext cx="330377" cy="1653117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3061 w 384175"/>
            <a:gd name="connsiteY4" fmla="*/ 2373751 h 2386541"/>
            <a:gd name="connsiteX5" fmla="*/ 207963 w 384175"/>
            <a:gd name="connsiteY5" fmla="*/ 2386541 h 2386541"/>
            <a:gd name="connsiteX6" fmla="*/ 0 w 384175"/>
            <a:gd name="connsiteY6" fmla="*/ 2383894 h 2386541"/>
            <a:gd name="connsiteX7" fmla="*/ 31750 w 384175"/>
            <a:gd name="connsiteY7" fmla="*/ 214313 h 2386541"/>
            <a:gd name="connsiteX0" fmla="*/ 16710 w 369135"/>
            <a:gd name="connsiteY0" fmla="*/ 214313 h 2386541"/>
            <a:gd name="connsiteX1" fmla="*/ 192923 w 369135"/>
            <a:gd name="connsiteY1" fmla="*/ 0 h 2386541"/>
            <a:gd name="connsiteX2" fmla="*/ 369135 w 369135"/>
            <a:gd name="connsiteY2" fmla="*/ 214313 h 2386541"/>
            <a:gd name="connsiteX3" fmla="*/ 369135 w 369135"/>
            <a:gd name="connsiteY3" fmla="*/ 214313 h 2386541"/>
            <a:gd name="connsiteX4" fmla="*/ 368021 w 369135"/>
            <a:gd name="connsiteY4" fmla="*/ 2373751 h 2386541"/>
            <a:gd name="connsiteX5" fmla="*/ 192923 w 369135"/>
            <a:gd name="connsiteY5" fmla="*/ 2386541 h 2386541"/>
            <a:gd name="connsiteX6" fmla="*/ 0 w 369135"/>
            <a:gd name="connsiteY6" fmla="*/ 2378822 h 2386541"/>
            <a:gd name="connsiteX7" fmla="*/ 16710 w 369135"/>
            <a:gd name="connsiteY7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1311 w 352425"/>
            <a:gd name="connsiteY4" fmla="*/ 2373751 h 2386541"/>
            <a:gd name="connsiteX5" fmla="*/ 176213 w 352425"/>
            <a:gd name="connsiteY5" fmla="*/ 2386541 h 2386541"/>
            <a:gd name="connsiteX6" fmla="*/ 13369 w 352425"/>
            <a:gd name="connsiteY6" fmla="*/ 2378822 h 2386541"/>
            <a:gd name="connsiteX7" fmla="*/ 0 w 352425"/>
            <a:gd name="connsiteY7" fmla="*/ 214313 h 2386541"/>
            <a:gd name="connsiteX0" fmla="*/ 7687 w 339857"/>
            <a:gd name="connsiteY0" fmla="*/ 293381 h 2386541"/>
            <a:gd name="connsiteX1" fmla="*/ 163645 w 339857"/>
            <a:gd name="connsiteY1" fmla="*/ 0 h 2386541"/>
            <a:gd name="connsiteX2" fmla="*/ 339857 w 339857"/>
            <a:gd name="connsiteY2" fmla="*/ 214313 h 2386541"/>
            <a:gd name="connsiteX3" fmla="*/ 339857 w 339857"/>
            <a:gd name="connsiteY3" fmla="*/ 214313 h 2386541"/>
            <a:gd name="connsiteX4" fmla="*/ 338743 w 339857"/>
            <a:gd name="connsiteY4" fmla="*/ 2373751 h 2386541"/>
            <a:gd name="connsiteX5" fmla="*/ 163645 w 339857"/>
            <a:gd name="connsiteY5" fmla="*/ 2386541 h 2386541"/>
            <a:gd name="connsiteX6" fmla="*/ 801 w 339857"/>
            <a:gd name="connsiteY6" fmla="*/ 2378822 h 2386541"/>
            <a:gd name="connsiteX7" fmla="*/ 7687 w 339857"/>
            <a:gd name="connsiteY7" fmla="*/ 293381 h 2386541"/>
            <a:gd name="connsiteX0" fmla="*/ 7687 w 355047"/>
            <a:gd name="connsiteY0" fmla="*/ 293381 h 2386541"/>
            <a:gd name="connsiteX1" fmla="*/ 163645 w 355047"/>
            <a:gd name="connsiteY1" fmla="*/ 0 h 2386541"/>
            <a:gd name="connsiteX2" fmla="*/ 339857 w 355047"/>
            <a:gd name="connsiteY2" fmla="*/ 214313 h 2386541"/>
            <a:gd name="connsiteX3" fmla="*/ 355047 w 355047"/>
            <a:gd name="connsiteY3" fmla="*/ 293381 h 2386541"/>
            <a:gd name="connsiteX4" fmla="*/ 338743 w 355047"/>
            <a:gd name="connsiteY4" fmla="*/ 2373751 h 2386541"/>
            <a:gd name="connsiteX5" fmla="*/ 163645 w 355047"/>
            <a:gd name="connsiteY5" fmla="*/ 2386541 h 2386541"/>
            <a:gd name="connsiteX6" fmla="*/ 801 w 355047"/>
            <a:gd name="connsiteY6" fmla="*/ 2378822 h 2386541"/>
            <a:gd name="connsiteX7" fmla="*/ 7687 w 355047"/>
            <a:gd name="connsiteY7" fmla="*/ 293381 h 2386541"/>
            <a:gd name="connsiteX0" fmla="*/ 7687 w 365174"/>
            <a:gd name="connsiteY0" fmla="*/ 293381 h 2386541"/>
            <a:gd name="connsiteX1" fmla="*/ 163645 w 365174"/>
            <a:gd name="connsiteY1" fmla="*/ 0 h 2386541"/>
            <a:gd name="connsiteX2" fmla="*/ 339857 w 365174"/>
            <a:gd name="connsiteY2" fmla="*/ 214313 h 2386541"/>
            <a:gd name="connsiteX3" fmla="*/ 365174 w 365174"/>
            <a:gd name="connsiteY3" fmla="*/ 362566 h 2386541"/>
            <a:gd name="connsiteX4" fmla="*/ 338743 w 365174"/>
            <a:gd name="connsiteY4" fmla="*/ 2373751 h 2386541"/>
            <a:gd name="connsiteX5" fmla="*/ 163645 w 365174"/>
            <a:gd name="connsiteY5" fmla="*/ 2386541 h 2386541"/>
            <a:gd name="connsiteX6" fmla="*/ 801 w 365174"/>
            <a:gd name="connsiteY6" fmla="*/ 2378822 h 2386541"/>
            <a:gd name="connsiteX7" fmla="*/ 7687 w 365174"/>
            <a:gd name="connsiteY7" fmla="*/ 293381 h 2386541"/>
            <a:gd name="connsiteX0" fmla="*/ 7687 w 365174"/>
            <a:gd name="connsiteY0" fmla="*/ 293381 h 2386541"/>
            <a:gd name="connsiteX1" fmla="*/ 163645 w 365174"/>
            <a:gd name="connsiteY1" fmla="*/ 0 h 2386541"/>
            <a:gd name="connsiteX2" fmla="*/ 365174 w 365174"/>
            <a:gd name="connsiteY2" fmla="*/ 362566 h 2386541"/>
            <a:gd name="connsiteX3" fmla="*/ 338743 w 365174"/>
            <a:gd name="connsiteY3" fmla="*/ 2373751 h 2386541"/>
            <a:gd name="connsiteX4" fmla="*/ 163645 w 365174"/>
            <a:gd name="connsiteY4" fmla="*/ 2386541 h 2386541"/>
            <a:gd name="connsiteX5" fmla="*/ 801 w 365174"/>
            <a:gd name="connsiteY5" fmla="*/ 2378822 h 2386541"/>
            <a:gd name="connsiteX6" fmla="*/ 7687 w 365174"/>
            <a:gd name="connsiteY6" fmla="*/ 293381 h 2386541"/>
            <a:gd name="connsiteX0" fmla="*/ 7687 w 338749"/>
            <a:gd name="connsiteY0" fmla="*/ 293381 h 2386541"/>
            <a:gd name="connsiteX1" fmla="*/ 163645 w 338749"/>
            <a:gd name="connsiteY1" fmla="*/ 0 h 2386541"/>
            <a:gd name="connsiteX2" fmla="*/ 324666 w 338749"/>
            <a:gd name="connsiteY2" fmla="*/ 323031 h 2386541"/>
            <a:gd name="connsiteX3" fmla="*/ 338743 w 338749"/>
            <a:gd name="connsiteY3" fmla="*/ 2373751 h 2386541"/>
            <a:gd name="connsiteX4" fmla="*/ 163645 w 338749"/>
            <a:gd name="connsiteY4" fmla="*/ 2386541 h 2386541"/>
            <a:gd name="connsiteX5" fmla="*/ 801 w 338749"/>
            <a:gd name="connsiteY5" fmla="*/ 2378822 h 2386541"/>
            <a:gd name="connsiteX6" fmla="*/ 7687 w 338749"/>
            <a:gd name="connsiteY6" fmla="*/ 293381 h 2386541"/>
            <a:gd name="connsiteX0" fmla="*/ 7687 w 338753"/>
            <a:gd name="connsiteY0" fmla="*/ 293381 h 2386541"/>
            <a:gd name="connsiteX1" fmla="*/ 163645 w 338753"/>
            <a:gd name="connsiteY1" fmla="*/ 0 h 2386541"/>
            <a:gd name="connsiteX2" fmla="*/ 329729 w 338753"/>
            <a:gd name="connsiteY2" fmla="*/ 283496 h 2386541"/>
            <a:gd name="connsiteX3" fmla="*/ 338743 w 338753"/>
            <a:gd name="connsiteY3" fmla="*/ 2373751 h 2386541"/>
            <a:gd name="connsiteX4" fmla="*/ 163645 w 338753"/>
            <a:gd name="connsiteY4" fmla="*/ 2386541 h 2386541"/>
            <a:gd name="connsiteX5" fmla="*/ 801 w 338753"/>
            <a:gd name="connsiteY5" fmla="*/ 2378822 h 2386541"/>
            <a:gd name="connsiteX6" fmla="*/ 7687 w 338753"/>
            <a:gd name="connsiteY6" fmla="*/ 293381 h 2386541"/>
            <a:gd name="connsiteX0" fmla="*/ 7687 w 333699"/>
            <a:gd name="connsiteY0" fmla="*/ 293381 h 2386541"/>
            <a:gd name="connsiteX1" fmla="*/ 163645 w 333699"/>
            <a:gd name="connsiteY1" fmla="*/ 0 h 2386541"/>
            <a:gd name="connsiteX2" fmla="*/ 329729 w 333699"/>
            <a:gd name="connsiteY2" fmla="*/ 283496 h 2386541"/>
            <a:gd name="connsiteX3" fmla="*/ 333679 w 333699"/>
            <a:gd name="connsiteY3" fmla="*/ 2353985 h 2386541"/>
            <a:gd name="connsiteX4" fmla="*/ 163645 w 333699"/>
            <a:gd name="connsiteY4" fmla="*/ 2386541 h 2386541"/>
            <a:gd name="connsiteX5" fmla="*/ 801 w 333699"/>
            <a:gd name="connsiteY5" fmla="*/ 2378822 h 2386541"/>
            <a:gd name="connsiteX6" fmla="*/ 7687 w 333699"/>
            <a:gd name="connsiteY6" fmla="*/ 293381 h 2386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33699" h="2386541">
              <a:moveTo>
                <a:pt x="7687" y="293381"/>
              </a:moveTo>
              <a:lnTo>
                <a:pt x="163645" y="0"/>
              </a:lnTo>
              <a:lnTo>
                <a:pt x="329729" y="283496"/>
              </a:lnTo>
              <a:cubicBezTo>
                <a:pt x="329358" y="1003309"/>
                <a:pt x="334050" y="1634172"/>
                <a:pt x="333679" y="2353985"/>
              </a:cubicBezTo>
              <a:lnTo>
                <a:pt x="163645" y="2386541"/>
              </a:lnTo>
              <a:lnTo>
                <a:pt x="801" y="2378822"/>
              </a:lnTo>
              <a:cubicBezTo>
                <a:pt x="-3655" y="1657319"/>
                <a:pt x="12143" y="1014884"/>
                <a:pt x="7687" y="293381"/>
              </a:cubicBezTo>
              <a:close/>
            </a:path>
          </a:pathLst>
        </a:custGeom>
        <a:solidFill>
          <a:srgbClr val="FFA3E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195847</xdr:colOff>
      <xdr:row>68</xdr:row>
      <xdr:rowOff>6350</xdr:rowOff>
    </xdr:from>
    <xdr:to>
      <xdr:col>54</xdr:col>
      <xdr:colOff>539750</xdr:colOff>
      <xdr:row>78</xdr:row>
      <xdr:rowOff>234950</xdr:rowOff>
    </xdr:to>
    <xdr:sp macro="" textlink="">
      <xdr:nvSpPr>
        <xdr:cNvPr id="367" name="矢印: 上下 5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/>
      </xdr:nvSpPr>
      <xdr:spPr>
        <a:xfrm>
          <a:off x="36244797" y="14135100"/>
          <a:ext cx="343903" cy="2673350"/>
        </a:xfrm>
        <a:custGeom>
          <a:avLst/>
          <a:gdLst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159653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360736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52425 w 363008"/>
            <a:gd name="connsiteY4" fmla="*/ 31596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41842 w 363008"/>
            <a:gd name="connsiteY4" fmla="*/ 33501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3360736 h 3373966"/>
            <a:gd name="connsiteX9" fmla="*/ 0 w 363008"/>
            <a:gd name="connsiteY9" fmla="*/ 214313 h 3373966"/>
            <a:gd name="connsiteX0" fmla="*/ 0 w 363008"/>
            <a:gd name="connsiteY0" fmla="*/ 214313 h 3375939"/>
            <a:gd name="connsiteX1" fmla="*/ 176213 w 363008"/>
            <a:gd name="connsiteY1" fmla="*/ 0 h 3375939"/>
            <a:gd name="connsiteX2" fmla="*/ 352425 w 363008"/>
            <a:gd name="connsiteY2" fmla="*/ 214313 h 3375939"/>
            <a:gd name="connsiteX3" fmla="*/ 352425 w 363008"/>
            <a:gd name="connsiteY3" fmla="*/ 214313 h 3375939"/>
            <a:gd name="connsiteX4" fmla="*/ 341842 w 363008"/>
            <a:gd name="connsiteY4" fmla="*/ 3350153 h 3375939"/>
            <a:gd name="connsiteX5" fmla="*/ 363008 w 363008"/>
            <a:gd name="connsiteY5" fmla="*/ 3360736 h 3375939"/>
            <a:gd name="connsiteX6" fmla="*/ 176213 w 363008"/>
            <a:gd name="connsiteY6" fmla="*/ 3373966 h 3375939"/>
            <a:gd name="connsiteX7" fmla="*/ 0 w 363008"/>
            <a:gd name="connsiteY7" fmla="*/ 3360736 h 3375939"/>
            <a:gd name="connsiteX8" fmla="*/ 0 w 363008"/>
            <a:gd name="connsiteY8" fmla="*/ 3375939 h 3375939"/>
            <a:gd name="connsiteX9" fmla="*/ 0 w 363008"/>
            <a:gd name="connsiteY9" fmla="*/ 214313 h 3375939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214313 h 3373966"/>
            <a:gd name="connsiteX0" fmla="*/ 0 w 363008"/>
            <a:gd name="connsiteY0" fmla="*/ 214313 h 3381006"/>
            <a:gd name="connsiteX1" fmla="*/ 176213 w 363008"/>
            <a:gd name="connsiteY1" fmla="*/ 0 h 3381006"/>
            <a:gd name="connsiteX2" fmla="*/ 352425 w 363008"/>
            <a:gd name="connsiteY2" fmla="*/ 214313 h 3381006"/>
            <a:gd name="connsiteX3" fmla="*/ 352425 w 363008"/>
            <a:gd name="connsiteY3" fmla="*/ 214313 h 3381006"/>
            <a:gd name="connsiteX4" fmla="*/ 341842 w 363008"/>
            <a:gd name="connsiteY4" fmla="*/ 3350153 h 3381006"/>
            <a:gd name="connsiteX5" fmla="*/ 363008 w 363008"/>
            <a:gd name="connsiteY5" fmla="*/ 3360736 h 3381006"/>
            <a:gd name="connsiteX6" fmla="*/ 176213 w 363008"/>
            <a:gd name="connsiteY6" fmla="*/ 3373966 h 3381006"/>
            <a:gd name="connsiteX7" fmla="*/ 0 w 363008"/>
            <a:gd name="connsiteY7" fmla="*/ 3381006 h 3381006"/>
            <a:gd name="connsiteX8" fmla="*/ 0 w 363008"/>
            <a:gd name="connsiteY8" fmla="*/ 214313 h 3381006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41842 w 352425"/>
            <a:gd name="connsiteY4" fmla="*/ 335015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  <a:gd name="connsiteX0" fmla="*/ 0 w 352425"/>
            <a:gd name="connsiteY0" fmla="*/ 214313 h 3390694"/>
            <a:gd name="connsiteX1" fmla="*/ 176213 w 352425"/>
            <a:gd name="connsiteY1" fmla="*/ 0 h 3390694"/>
            <a:gd name="connsiteX2" fmla="*/ 352425 w 352425"/>
            <a:gd name="connsiteY2" fmla="*/ 214313 h 3390694"/>
            <a:gd name="connsiteX3" fmla="*/ 352425 w 352425"/>
            <a:gd name="connsiteY3" fmla="*/ 214313 h 3390694"/>
            <a:gd name="connsiteX4" fmla="*/ 341842 w 352425"/>
            <a:gd name="connsiteY4" fmla="*/ 3390694 h 3390694"/>
            <a:gd name="connsiteX5" fmla="*/ 176213 w 352425"/>
            <a:gd name="connsiteY5" fmla="*/ 3373966 h 3390694"/>
            <a:gd name="connsiteX6" fmla="*/ 0 w 352425"/>
            <a:gd name="connsiteY6" fmla="*/ 3381006 h 3390694"/>
            <a:gd name="connsiteX7" fmla="*/ 0 w 352425"/>
            <a:gd name="connsiteY7" fmla="*/ 214313 h 3390694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31816 w 352425"/>
            <a:gd name="connsiteY4" fmla="*/ 337042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3381006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48897" y="1259593"/>
                <a:pt x="335344" y="2325143"/>
                <a:pt x="331816" y="3370423"/>
              </a:cubicBezTo>
              <a:lnTo>
                <a:pt x="176213" y="3373966"/>
              </a:lnTo>
              <a:lnTo>
                <a:pt x="0" y="3381006"/>
              </a:lnTo>
              <a:lnTo>
                <a:pt x="0" y="214313"/>
              </a:lnTo>
              <a:close/>
            </a:path>
          </a:pathLst>
        </a:custGeom>
        <a:solidFill>
          <a:srgbClr val="FFA3E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181475</xdr:colOff>
      <xdr:row>61</xdr:row>
      <xdr:rowOff>95250</xdr:rowOff>
    </xdr:from>
    <xdr:to>
      <xdr:col>53</xdr:col>
      <xdr:colOff>514350</xdr:colOff>
      <xdr:row>66</xdr:row>
      <xdr:rowOff>230599</xdr:rowOff>
    </xdr:to>
    <xdr:sp macro="" textlink="">
      <xdr:nvSpPr>
        <xdr:cNvPr id="368" name="矢印: 上下 1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/>
      </xdr:nvSpPr>
      <xdr:spPr>
        <a:xfrm>
          <a:off x="35544625" y="12534900"/>
          <a:ext cx="332875" cy="1341849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78048 w 384175"/>
            <a:gd name="connsiteY5" fmla="*/ 2343317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207963 w 384175"/>
            <a:gd name="connsiteY5" fmla="*/ 2386541 h 2386541"/>
            <a:gd name="connsiteX6" fmla="*/ 21167 w 384175"/>
            <a:gd name="connsiteY6" fmla="*/ 2341562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3894"/>
            <a:gd name="connsiteX1" fmla="*/ 207963 w 384175"/>
            <a:gd name="connsiteY1" fmla="*/ 0 h 2383894"/>
            <a:gd name="connsiteX2" fmla="*/ 384175 w 384175"/>
            <a:gd name="connsiteY2" fmla="*/ 214313 h 2383894"/>
            <a:gd name="connsiteX3" fmla="*/ 384175 w 384175"/>
            <a:gd name="connsiteY3" fmla="*/ 214313 h 2383894"/>
            <a:gd name="connsiteX4" fmla="*/ 384175 w 384175"/>
            <a:gd name="connsiteY4" fmla="*/ 2330978 h 2383894"/>
            <a:gd name="connsiteX5" fmla="*/ 21167 w 384175"/>
            <a:gd name="connsiteY5" fmla="*/ 2341562 h 2383894"/>
            <a:gd name="connsiteX6" fmla="*/ 0 w 384175"/>
            <a:gd name="connsiteY6" fmla="*/ 2383894 h 2383894"/>
            <a:gd name="connsiteX7" fmla="*/ 31750 w 384175"/>
            <a:gd name="connsiteY7" fmla="*/ 214313 h 2383894"/>
            <a:gd name="connsiteX0" fmla="*/ 31750 w 384175"/>
            <a:gd name="connsiteY0" fmla="*/ 214313 h 2383894"/>
            <a:gd name="connsiteX1" fmla="*/ 207963 w 384175"/>
            <a:gd name="connsiteY1" fmla="*/ 0 h 2383894"/>
            <a:gd name="connsiteX2" fmla="*/ 384175 w 384175"/>
            <a:gd name="connsiteY2" fmla="*/ 214313 h 2383894"/>
            <a:gd name="connsiteX3" fmla="*/ 384175 w 384175"/>
            <a:gd name="connsiteY3" fmla="*/ 214313 h 2383894"/>
            <a:gd name="connsiteX4" fmla="*/ 384175 w 384175"/>
            <a:gd name="connsiteY4" fmla="*/ 2330978 h 2383894"/>
            <a:gd name="connsiteX5" fmla="*/ 1114 w 384175"/>
            <a:gd name="connsiteY5" fmla="*/ 2346634 h 2383894"/>
            <a:gd name="connsiteX6" fmla="*/ 0 w 384175"/>
            <a:gd name="connsiteY6" fmla="*/ 2383894 h 2383894"/>
            <a:gd name="connsiteX7" fmla="*/ 31750 w 384175"/>
            <a:gd name="connsiteY7" fmla="*/ 214313 h 2383894"/>
            <a:gd name="connsiteX0" fmla="*/ 56508 w 408933"/>
            <a:gd name="connsiteY0" fmla="*/ 214313 h 2346634"/>
            <a:gd name="connsiteX1" fmla="*/ 232721 w 408933"/>
            <a:gd name="connsiteY1" fmla="*/ 0 h 2346634"/>
            <a:gd name="connsiteX2" fmla="*/ 408933 w 408933"/>
            <a:gd name="connsiteY2" fmla="*/ 214313 h 2346634"/>
            <a:gd name="connsiteX3" fmla="*/ 408933 w 408933"/>
            <a:gd name="connsiteY3" fmla="*/ 214313 h 2346634"/>
            <a:gd name="connsiteX4" fmla="*/ 408933 w 408933"/>
            <a:gd name="connsiteY4" fmla="*/ 2330978 h 2346634"/>
            <a:gd name="connsiteX5" fmla="*/ 25872 w 408933"/>
            <a:gd name="connsiteY5" fmla="*/ 2346634 h 2346634"/>
            <a:gd name="connsiteX6" fmla="*/ 56508 w 408933"/>
            <a:gd name="connsiteY6" fmla="*/ 214313 h 2346634"/>
            <a:gd name="connsiteX0" fmla="*/ 50547 w 402972"/>
            <a:gd name="connsiteY0" fmla="*/ 214313 h 2346634"/>
            <a:gd name="connsiteX1" fmla="*/ 226760 w 402972"/>
            <a:gd name="connsiteY1" fmla="*/ 0 h 2346634"/>
            <a:gd name="connsiteX2" fmla="*/ 402972 w 402972"/>
            <a:gd name="connsiteY2" fmla="*/ 214313 h 2346634"/>
            <a:gd name="connsiteX3" fmla="*/ 402972 w 402972"/>
            <a:gd name="connsiteY3" fmla="*/ 214313 h 2346634"/>
            <a:gd name="connsiteX4" fmla="*/ 402972 w 402972"/>
            <a:gd name="connsiteY4" fmla="*/ 2330978 h 2346634"/>
            <a:gd name="connsiteX5" fmla="*/ 19911 w 402972"/>
            <a:gd name="connsiteY5" fmla="*/ 2346634 h 2346634"/>
            <a:gd name="connsiteX6" fmla="*/ 50547 w 402972"/>
            <a:gd name="connsiteY6" fmla="*/ 214313 h 2346634"/>
            <a:gd name="connsiteX0" fmla="*/ 30636 w 383061"/>
            <a:gd name="connsiteY0" fmla="*/ 214313 h 2346634"/>
            <a:gd name="connsiteX1" fmla="*/ 206849 w 383061"/>
            <a:gd name="connsiteY1" fmla="*/ 0 h 2346634"/>
            <a:gd name="connsiteX2" fmla="*/ 383061 w 383061"/>
            <a:gd name="connsiteY2" fmla="*/ 214313 h 2346634"/>
            <a:gd name="connsiteX3" fmla="*/ 383061 w 383061"/>
            <a:gd name="connsiteY3" fmla="*/ 214313 h 2346634"/>
            <a:gd name="connsiteX4" fmla="*/ 383061 w 383061"/>
            <a:gd name="connsiteY4" fmla="*/ 2330978 h 2346634"/>
            <a:gd name="connsiteX5" fmla="*/ 0 w 383061"/>
            <a:gd name="connsiteY5" fmla="*/ 2346634 h 2346634"/>
            <a:gd name="connsiteX6" fmla="*/ 30636 w 383061"/>
            <a:gd name="connsiteY6" fmla="*/ 214313 h 2346634"/>
            <a:gd name="connsiteX0" fmla="*/ 5570 w 357995"/>
            <a:gd name="connsiteY0" fmla="*/ 214313 h 2341518"/>
            <a:gd name="connsiteX1" fmla="*/ 181783 w 357995"/>
            <a:gd name="connsiteY1" fmla="*/ 0 h 2341518"/>
            <a:gd name="connsiteX2" fmla="*/ 357995 w 357995"/>
            <a:gd name="connsiteY2" fmla="*/ 214313 h 2341518"/>
            <a:gd name="connsiteX3" fmla="*/ 357995 w 357995"/>
            <a:gd name="connsiteY3" fmla="*/ 214313 h 2341518"/>
            <a:gd name="connsiteX4" fmla="*/ 357995 w 357995"/>
            <a:gd name="connsiteY4" fmla="*/ 2330978 h 2341518"/>
            <a:gd name="connsiteX5" fmla="*/ 0 w 357995"/>
            <a:gd name="connsiteY5" fmla="*/ 2341518 h 2341518"/>
            <a:gd name="connsiteX6" fmla="*/ 5570 w 357995"/>
            <a:gd name="connsiteY6" fmla="*/ 214313 h 23415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57995" h="2341518">
              <a:moveTo>
                <a:pt x="5570" y="214313"/>
              </a:moveTo>
              <a:lnTo>
                <a:pt x="181783" y="0"/>
              </a:lnTo>
              <a:lnTo>
                <a:pt x="357995" y="214313"/>
              </a:lnTo>
              <a:lnTo>
                <a:pt x="357995" y="214313"/>
              </a:lnTo>
              <a:lnTo>
                <a:pt x="357995" y="2330978"/>
              </a:lnTo>
              <a:lnTo>
                <a:pt x="0" y="2341518"/>
              </a:lnTo>
              <a:cubicBezTo>
                <a:pt x="11446" y="1978509"/>
                <a:pt x="6187" y="600302"/>
                <a:pt x="5570" y="214313"/>
              </a:cubicBezTo>
              <a:close/>
            </a:path>
          </a:pathLst>
        </a:custGeom>
        <a:solidFill>
          <a:srgbClr val="FFA3E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162760</xdr:colOff>
      <xdr:row>56</xdr:row>
      <xdr:rowOff>44450</xdr:rowOff>
    </xdr:from>
    <xdr:to>
      <xdr:col>54</xdr:col>
      <xdr:colOff>527049</xdr:colOff>
      <xdr:row>67</xdr:row>
      <xdr:rowOff>1059</xdr:rowOff>
    </xdr:to>
    <xdr:sp macro="" textlink="">
      <xdr:nvSpPr>
        <xdr:cNvPr id="369" name="矢印: 上下 5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/>
      </xdr:nvSpPr>
      <xdr:spPr>
        <a:xfrm>
          <a:off x="36211710" y="11277600"/>
          <a:ext cx="364289" cy="2610909"/>
        </a:xfrm>
        <a:custGeom>
          <a:avLst/>
          <a:gdLst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159653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360736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52425 w 363008"/>
            <a:gd name="connsiteY4" fmla="*/ 31596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41842 w 363008"/>
            <a:gd name="connsiteY4" fmla="*/ 33501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3360736 h 3373966"/>
            <a:gd name="connsiteX9" fmla="*/ 0 w 363008"/>
            <a:gd name="connsiteY9" fmla="*/ 214313 h 33739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363008" h="3373966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48897" y="1259593"/>
                <a:pt x="345370" y="2304873"/>
                <a:pt x="341842" y="3350153"/>
              </a:cubicBezTo>
              <a:lnTo>
                <a:pt x="363008" y="3360736"/>
              </a:lnTo>
              <a:lnTo>
                <a:pt x="176213" y="3373966"/>
              </a:lnTo>
              <a:lnTo>
                <a:pt x="0" y="3360736"/>
              </a:lnTo>
              <a:lnTo>
                <a:pt x="0" y="3360736"/>
              </a:lnTo>
              <a:lnTo>
                <a:pt x="0" y="214313"/>
              </a:lnTo>
              <a:close/>
            </a:path>
          </a:pathLst>
        </a:custGeom>
        <a:solidFill>
          <a:srgbClr val="FFA3E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201084</xdr:colOff>
      <xdr:row>46</xdr:row>
      <xdr:rowOff>12699</xdr:rowOff>
    </xdr:from>
    <xdr:to>
      <xdr:col>53</xdr:col>
      <xdr:colOff>548668</xdr:colOff>
      <xdr:row>50</xdr:row>
      <xdr:rowOff>239848</xdr:rowOff>
    </xdr:to>
    <xdr:sp macro="" textlink="">
      <xdr:nvSpPr>
        <xdr:cNvPr id="370" name="矢印: 上下 1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/>
      </xdr:nvSpPr>
      <xdr:spPr>
        <a:xfrm>
          <a:off x="35564234" y="8826499"/>
          <a:ext cx="347584" cy="1192349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3061 w 384175"/>
            <a:gd name="connsiteY4" fmla="*/ 2373751 h 2386541"/>
            <a:gd name="connsiteX5" fmla="*/ 207963 w 384175"/>
            <a:gd name="connsiteY5" fmla="*/ 2386541 h 2386541"/>
            <a:gd name="connsiteX6" fmla="*/ 0 w 384175"/>
            <a:gd name="connsiteY6" fmla="*/ 2383894 h 2386541"/>
            <a:gd name="connsiteX7" fmla="*/ 31750 w 384175"/>
            <a:gd name="connsiteY7" fmla="*/ 214313 h 2386541"/>
            <a:gd name="connsiteX0" fmla="*/ 16710 w 369135"/>
            <a:gd name="connsiteY0" fmla="*/ 214313 h 2386541"/>
            <a:gd name="connsiteX1" fmla="*/ 192923 w 369135"/>
            <a:gd name="connsiteY1" fmla="*/ 0 h 2386541"/>
            <a:gd name="connsiteX2" fmla="*/ 369135 w 369135"/>
            <a:gd name="connsiteY2" fmla="*/ 214313 h 2386541"/>
            <a:gd name="connsiteX3" fmla="*/ 369135 w 369135"/>
            <a:gd name="connsiteY3" fmla="*/ 214313 h 2386541"/>
            <a:gd name="connsiteX4" fmla="*/ 368021 w 369135"/>
            <a:gd name="connsiteY4" fmla="*/ 2373751 h 2386541"/>
            <a:gd name="connsiteX5" fmla="*/ 192923 w 369135"/>
            <a:gd name="connsiteY5" fmla="*/ 2386541 h 2386541"/>
            <a:gd name="connsiteX6" fmla="*/ 0 w 369135"/>
            <a:gd name="connsiteY6" fmla="*/ 2378822 h 2386541"/>
            <a:gd name="connsiteX7" fmla="*/ 16710 w 369135"/>
            <a:gd name="connsiteY7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1311 w 352425"/>
            <a:gd name="connsiteY4" fmla="*/ 2373751 h 2386541"/>
            <a:gd name="connsiteX5" fmla="*/ 176213 w 352425"/>
            <a:gd name="connsiteY5" fmla="*/ 2386541 h 2386541"/>
            <a:gd name="connsiteX6" fmla="*/ 13369 w 352425"/>
            <a:gd name="connsiteY6" fmla="*/ 2378822 h 2386541"/>
            <a:gd name="connsiteX7" fmla="*/ 0 w 352425"/>
            <a:gd name="connsiteY7" fmla="*/ 214313 h 2386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2386541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52054" y="934126"/>
                <a:pt x="351682" y="1653938"/>
                <a:pt x="351311" y="2373751"/>
              </a:cubicBezTo>
              <a:lnTo>
                <a:pt x="176213" y="2386541"/>
              </a:lnTo>
              <a:lnTo>
                <a:pt x="13369" y="2378822"/>
              </a:lnTo>
              <a:cubicBezTo>
                <a:pt x="8913" y="1657319"/>
                <a:pt x="4456" y="935816"/>
                <a:pt x="0" y="214313"/>
              </a:cubicBez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207099</xdr:colOff>
      <xdr:row>40</xdr:row>
      <xdr:rowOff>38545</xdr:rowOff>
    </xdr:from>
    <xdr:to>
      <xdr:col>54</xdr:col>
      <xdr:colOff>559524</xdr:colOff>
      <xdr:row>50</xdr:row>
      <xdr:rowOff>239851</xdr:rowOff>
    </xdr:to>
    <xdr:sp macro="" textlink="">
      <xdr:nvSpPr>
        <xdr:cNvPr id="371" name="矢印: 上下 5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/>
      </xdr:nvSpPr>
      <xdr:spPr>
        <a:xfrm>
          <a:off x="36256049" y="7379145"/>
          <a:ext cx="352425" cy="2639706"/>
        </a:xfrm>
        <a:custGeom>
          <a:avLst/>
          <a:gdLst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159653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360736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52425 w 363008"/>
            <a:gd name="connsiteY4" fmla="*/ 31596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41842 w 363008"/>
            <a:gd name="connsiteY4" fmla="*/ 33501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3360736 h 3373966"/>
            <a:gd name="connsiteX9" fmla="*/ 0 w 363008"/>
            <a:gd name="connsiteY9" fmla="*/ 214313 h 3373966"/>
            <a:gd name="connsiteX0" fmla="*/ 0 w 363008"/>
            <a:gd name="connsiteY0" fmla="*/ 214313 h 3375939"/>
            <a:gd name="connsiteX1" fmla="*/ 176213 w 363008"/>
            <a:gd name="connsiteY1" fmla="*/ 0 h 3375939"/>
            <a:gd name="connsiteX2" fmla="*/ 352425 w 363008"/>
            <a:gd name="connsiteY2" fmla="*/ 214313 h 3375939"/>
            <a:gd name="connsiteX3" fmla="*/ 352425 w 363008"/>
            <a:gd name="connsiteY3" fmla="*/ 214313 h 3375939"/>
            <a:gd name="connsiteX4" fmla="*/ 341842 w 363008"/>
            <a:gd name="connsiteY4" fmla="*/ 3350153 h 3375939"/>
            <a:gd name="connsiteX5" fmla="*/ 363008 w 363008"/>
            <a:gd name="connsiteY5" fmla="*/ 3360736 h 3375939"/>
            <a:gd name="connsiteX6" fmla="*/ 176213 w 363008"/>
            <a:gd name="connsiteY6" fmla="*/ 3373966 h 3375939"/>
            <a:gd name="connsiteX7" fmla="*/ 0 w 363008"/>
            <a:gd name="connsiteY7" fmla="*/ 3360736 h 3375939"/>
            <a:gd name="connsiteX8" fmla="*/ 0 w 363008"/>
            <a:gd name="connsiteY8" fmla="*/ 3375939 h 3375939"/>
            <a:gd name="connsiteX9" fmla="*/ 0 w 363008"/>
            <a:gd name="connsiteY9" fmla="*/ 214313 h 3375939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214313 h 3373966"/>
            <a:gd name="connsiteX0" fmla="*/ 0 w 363008"/>
            <a:gd name="connsiteY0" fmla="*/ 214313 h 3381006"/>
            <a:gd name="connsiteX1" fmla="*/ 176213 w 363008"/>
            <a:gd name="connsiteY1" fmla="*/ 0 h 3381006"/>
            <a:gd name="connsiteX2" fmla="*/ 352425 w 363008"/>
            <a:gd name="connsiteY2" fmla="*/ 214313 h 3381006"/>
            <a:gd name="connsiteX3" fmla="*/ 352425 w 363008"/>
            <a:gd name="connsiteY3" fmla="*/ 214313 h 3381006"/>
            <a:gd name="connsiteX4" fmla="*/ 341842 w 363008"/>
            <a:gd name="connsiteY4" fmla="*/ 3350153 h 3381006"/>
            <a:gd name="connsiteX5" fmla="*/ 363008 w 363008"/>
            <a:gd name="connsiteY5" fmla="*/ 3360736 h 3381006"/>
            <a:gd name="connsiteX6" fmla="*/ 176213 w 363008"/>
            <a:gd name="connsiteY6" fmla="*/ 3373966 h 3381006"/>
            <a:gd name="connsiteX7" fmla="*/ 0 w 363008"/>
            <a:gd name="connsiteY7" fmla="*/ 3381006 h 3381006"/>
            <a:gd name="connsiteX8" fmla="*/ 0 w 363008"/>
            <a:gd name="connsiteY8" fmla="*/ 214313 h 3381006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41842 w 352425"/>
            <a:gd name="connsiteY4" fmla="*/ 335015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  <a:gd name="connsiteX0" fmla="*/ 0 w 352425"/>
            <a:gd name="connsiteY0" fmla="*/ 214313 h 3390694"/>
            <a:gd name="connsiteX1" fmla="*/ 176213 w 352425"/>
            <a:gd name="connsiteY1" fmla="*/ 0 h 3390694"/>
            <a:gd name="connsiteX2" fmla="*/ 352425 w 352425"/>
            <a:gd name="connsiteY2" fmla="*/ 214313 h 3390694"/>
            <a:gd name="connsiteX3" fmla="*/ 352425 w 352425"/>
            <a:gd name="connsiteY3" fmla="*/ 214313 h 3390694"/>
            <a:gd name="connsiteX4" fmla="*/ 341842 w 352425"/>
            <a:gd name="connsiteY4" fmla="*/ 3390694 h 3390694"/>
            <a:gd name="connsiteX5" fmla="*/ 176213 w 352425"/>
            <a:gd name="connsiteY5" fmla="*/ 3373966 h 3390694"/>
            <a:gd name="connsiteX6" fmla="*/ 0 w 352425"/>
            <a:gd name="connsiteY6" fmla="*/ 3381006 h 3390694"/>
            <a:gd name="connsiteX7" fmla="*/ 0 w 352425"/>
            <a:gd name="connsiteY7" fmla="*/ 214313 h 3390694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31816 w 352425"/>
            <a:gd name="connsiteY4" fmla="*/ 337042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3381006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48897" y="1259593"/>
                <a:pt x="335344" y="2325143"/>
                <a:pt x="331816" y="3370423"/>
              </a:cubicBezTo>
              <a:lnTo>
                <a:pt x="176213" y="3373966"/>
              </a:lnTo>
              <a:lnTo>
                <a:pt x="0" y="3381006"/>
              </a:lnTo>
              <a:lnTo>
                <a:pt x="0" y="214313"/>
              </a:ln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172451</xdr:colOff>
      <xdr:row>29</xdr:row>
      <xdr:rowOff>85726</xdr:rowOff>
    </xdr:from>
    <xdr:to>
      <xdr:col>53</xdr:col>
      <xdr:colOff>552450</xdr:colOff>
      <xdr:row>38</xdr:row>
      <xdr:rowOff>228600</xdr:rowOff>
    </xdr:to>
    <xdr:sp macro="" textlink="">
      <xdr:nvSpPr>
        <xdr:cNvPr id="372" name="矢印: 上下 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/>
      </xdr:nvSpPr>
      <xdr:spPr>
        <a:xfrm>
          <a:off x="34500551" y="4791076"/>
          <a:ext cx="379999" cy="2371724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3061 w 384175"/>
            <a:gd name="connsiteY4" fmla="*/ 2373751 h 2386541"/>
            <a:gd name="connsiteX5" fmla="*/ 207963 w 384175"/>
            <a:gd name="connsiteY5" fmla="*/ 2386541 h 2386541"/>
            <a:gd name="connsiteX6" fmla="*/ 0 w 384175"/>
            <a:gd name="connsiteY6" fmla="*/ 2383894 h 2386541"/>
            <a:gd name="connsiteX7" fmla="*/ 31750 w 384175"/>
            <a:gd name="connsiteY7" fmla="*/ 214313 h 2386541"/>
            <a:gd name="connsiteX0" fmla="*/ 16710 w 369135"/>
            <a:gd name="connsiteY0" fmla="*/ 214313 h 2386541"/>
            <a:gd name="connsiteX1" fmla="*/ 192923 w 369135"/>
            <a:gd name="connsiteY1" fmla="*/ 0 h 2386541"/>
            <a:gd name="connsiteX2" fmla="*/ 369135 w 369135"/>
            <a:gd name="connsiteY2" fmla="*/ 214313 h 2386541"/>
            <a:gd name="connsiteX3" fmla="*/ 369135 w 369135"/>
            <a:gd name="connsiteY3" fmla="*/ 214313 h 2386541"/>
            <a:gd name="connsiteX4" fmla="*/ 368021 w 369135"/>
            <a:gd name="connsiteY4" fmla="*/ 2373751 h 2386541"/>
            <a:gd name="connsiteX5" fmla="*/ 192923 w 369135"/>
            <a:gd name="connsiteY5" fmla="*/ 2386541 h 2386541"/>
            <a:gd name="connsiteX6" fmla="*/ 0 w 369135"/>
            <a:gd name="connsiteY6" fmla="*/ 2378822 h 2386541"/>
            <a:gd name="connsiteX7" fmla="*/ 16710 w 369135"/>
            <a:gd name="connsiteY7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1311 w 352425"/>
            <a:gd name="connsiteY4" fmla="*/ 2373751 h 2386541"/>
            <a:gd name="connsiteX5" fmla="*/ 176213 w 352425"/>
            <a:gd name="connsiteY5" fmla="*/ 2386541 h 2386541"/>
            <a:gd name="connsiteX6" fmla="*/ 13369 w 352425"/>
            <a:gd name="connsiteY6" fmla="*/ 2378822 h 2386541"/>
            <a:gd name="connsiteX7" fmla="*/ 0 w 352425"/>
            <a:gd name="connsiteY7" fmla="*/ 214313 h 2386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2386541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52054" y="934126"/>
                <a:pt x="351682" y="1653938"/>
                <a:pt x="351311" y="2373751"/>
              </a:cubicBezTo>
              <a:lnTo>
                <a:pt x="176213" y="2386541"/>
              </a:lnTo>
              <a:lnTo>
                <a:pt x="13369" y="2378822"/>
              </a:lnTo>
              <a:cubicBezTo>
                <a:pt x="8913" y="1657319"/>
                <a:pt x="4456" y="935816"/>
                <a:pt x="0" y="214313"/>
              </a:cubicBez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182479</xdr:colOff>
      <xdr:row>25</xdr:row>
      <xdr:rowOff>190500</xdr:rowOff>
    </xdr:from>
    <xdr:to>
      <xdr:col>54</xdr:col>
      <xdr:colOff>534908</xdr:colOff>
      <xdr:row>38</xdr:row>
      <xdr:rowOff>211050</xdr:rowOff>
    </xdr:to>
    <xdr:sp macro="" textlink="">
      <xdr:nvSpPr>
        <xdr:cNvPr id="373" name="矢印: 上下 5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/>
      </xdr:nvSpPr>
      <xdr:spPr>
        <a:xfrm>
          <a:off x="35196379" y="3905250"/>
          <a:ext cx="352429" cy="3240000"/>
        </a:xfrm>
        <a:custGeom>
          <a:avLst/>
          <a:gdLst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159653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159653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52425"/>
            <a:gd name="connsiteY0" fmla="*/ 214313 h 3373966"/>
            <a:gd name="connsiteX1" fmla="*/ 176213 w 352425"/>
            <a:gd name="connsiteY1" fmla="*/ 0 h 3373966"/>
            <a:gd name="connsiteX2" fmla="*/ 352425 w 352425"/>
            <a:gd name="connsiteY2" fmla="*/ 214313 h 3373966"/>
            <a:gd name="connsiteX3" fmla="*/ 352425 w 352425"/>
            <a:gd name="connsiteY3" fmla="*/ 214313 h 3373966"/>
            <a:gd name="connsiteX4" fmla="*/ 352425 w 352425"/>
            <a:gd name="connsiteY4" fmla="*/ 3159653 h 3373966"/>
            <a:gd name="connsiteX5" fmla="*/ 352425 w 352425"/>
            <a:gd name="connsiteY5" fmla="*/ 3159653 h 3373966"/>
            <a:gd name="connsiteX6" fmla="*/ 176213 w 352425"/>
            <a:gd name="connsiteY6" fmla="*/ 3373966 h 3373966"/>
            <a:gd name="connsiteX7" fmla="*/ 0 w 352425"/>
            <a:gd name="connsiteY7" fmla="*/ 3360736 h 3373966"/>
            <a:gd name="connsiteX8" fmla="*/ 0 w 352425"/>
            <a:gd name="connsiteY8" fmla="*/ 3360736 h 3373966"/>
            <a:gd name="connsiteX9" fmla="*/ 0 w 352425"/>
            <a:gd name="connsiteY9" fmla="*/ 214313 h 337396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52425 w 363008"/>
            <a:gd name="connsiteY4" fmla="*/ 31596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92486"/>
            <a:gd name="connsiteX1" fmla="*/ 176213 w 363008"/>
            <a:gd name="connsiteY1" fmla="*/ 0 h 3392486"/>
            <a:gd name="connsiteX2" fmla="*/ 352425 w 363008"/>
            <a:gd name="connsiteY2" fmla="*/ 214313 h 3392486"/>
            <a:gd name="connsiteX3" fmla="*/ 352425 w 363008"/>
            <a:gd name="connsiteY3" fmla="*/ 214313 h 3392486"/>
            <a:gd name="connsiteX4" fmla="*/ 341842 w 363008"/>
            <a:gd name="connsiteY4" fmla="*/ 3350153 h 3392486"/>
            <a:gd name="connsiteX5" fmla="*/ 363008 w 363008"/>
            <a:gd name="connsiteY5" fmla="*/ 3392486 h 3392486"/>
            <a:gd name="connsiteX6" fmla="*/ 176213 w 363008"/>
            <a:gd name="connsiteY6" fmla="*/ 3373966 h 3392486"/>
            <a:gd name="connsiteX7" fmla="*/ 0 w 363008"/>
            <a:gd name="connsiteY7" fmla="*/ 3360736 h 3392486"/>
            <a:gd name="connsiteX8" fmla="*/ 0 w 363008"/>
            <a:gd name="connsiteY8" fmla="*/ 3360736 h 3392486"/>
            <a:gd name="connsiteX9" fmla="*/ 0 w 363008"/>
            <a:gd name="connsiteY9" fmla="*/ 214313 h 3392486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3360736 h 3373966"/>
            <a:gd name="connsiteX9" fmla="*/ 0 w 363008"/>
            <a:gd name="connsiteY9" fmla="*/ 214313 h 3373966"/>
            <a:gd name="connsiteX0" fmla="*/ 0 w 363008"/>
            <a:gd name="connsiteY0" fmla="*/ 214313 h 3375939"/>
            <a:gd name="connsiteX1" fmla="*/ 176213 w 363008"/>
            <a:gd name="connsiteY1" fmla="*/ 0 h 3375939"/>
            <a:gd name="connsiteX2" fmla="*/ 352425 w 363008"/>
            <a:gd name="connsiteY2" fmla="*/ 214313 h 3375939"/>
            <a:gd name="connsiteX3" fmla="*/ 352425 w 363008"/>
            <a:gd name="connsiteY3" fmla="*/ 214313 h 3375939"/>
            <a:gd name="connsiteX4" fmla="*/ 341842 w 363008"/>
            <a:gd name="connsiteY4" fmla="*/ 3350153 h 3375939"/>
            <a:gd name="connsiteX5" fmla="*/ 363008 w 363008"/>
            <a:gd name="connsiteY5" fmla="*/ 3360736 h 3375939"/>
            <a:gd name="connsiteX6" fmla="*/ 176213 w 363008"/>
            <a:gd name="connsiteY6" fmla="*/ 3373966 h 3375939"/>
            <a:gd name="connsiteX7" fmla="*/ 0 w 363008"/>
            <a:gd name="connsiteY7" fmla="*/ 3360736 h 3375939"/>
            <a:gd name="connsiteX8" fmla="*/ 0 w 363008"/>
            <a:gd name="connsiteY8" fmla="*/ 3375939 h 3375939"/>
            <a:gd name="connsiteX9" fmla="*/ 0 w 363008"/>
            <a:gd name="connsiteY9" fmla="*/ 214313 h 3375939"/>
            <a:gd name="connsiteX0" fmla="*/ 0 w 363008"/>
            <a:gd name="connsiteY0" fmla="*/ 214313 h 3373966"/>
            <a:gd name="connsiteX1" fmla="*/ 176213 w 363008"/>
            <a:gd name="connsiteY1" fmla="*/ 0 h 3373966"/>
            <a:gd name="connsiteX2" fmla="*/ 352425 w 363008"/>
            <a:gd name="connsiteY2" fmla="*/ 214313 h 3373966"/>
            <a:gd name="connsiteX3" fmla="*/ 352425 w 363008"/>
            <a:gd name="connsiteY3" fmla="*/ 214313 h 3373966"/>
            <a:gd name="connsiteX4" fmla="*/ 341842 w 363008"/>
            <a:gd name="connsiteY4" fmla="*/ 3350153 h 3373966"/>
            <a:gd name="connsiteX5" fmla="*/ 363008 w 363008"/>
            <a:gd name="connsiteY5" fmla="*/ 3360736 h 3373966"/>
            <a:gd name="connsiteX6" fmla="*/ 176213 w 363008"/>
            <a:gd name="connsiteY6" fmla="*/ 3373966 h 3373966"/>
            <a:gd name="connsiteX7" fmla="*/ 0 w 363008"/>
            <a:gd name="connsiteY7" fmla="*/ 3360736 h 3373966"/>
            <a:gd name="connsiteX8" fmla="*/ 0 w 363008"/>
            <a:gd name="connsiteY8" fmla="*/ 214313 h 3373966"/>
            <a:gd name="connsiteX0" fmla="*/ 0 w 363008"/>
            <a:gd name="connsiteY0" fmla="*/ 214313 h 3381006"/>
            <a:gd name="connsiteX1" fmla="*/ 176213 w 363008"/>
            <a:gd name="connsiteY1" fmla="*/ 0 h 3381006"/>
            <a:gd name="connsiteX2" fmla="*/ 352425 w 363008"/>
            <a:gd name="connsiteY2" fmla="*/ 214313 h 3381006"/>
            <a:gd name="connsiteX3" fmla="*/ 352425 w 363008"/>
            <a:gd name="connsiteY3" fmla="*/ 214313 h 3381006"/>
            <a:gd name="connsiteX4" fmla="*/ 341842 w 363008"/>
            <a:gd name="connsiteY4" fmla="*/ 3350153 h 3381006"/>
            <a:gd name="connsiteX5" fmla="*/ 363008 w 363008"/>
            <a:gd name="connsiteY5" fmla="*/ 3360736 h 3381006"/>
            <a:gd name="connsiteX6" fmla="*/ 176213 w 363008"/>
            <a:gd name="connsiteY6" fmla="*/ 3373966 h 3381006"/>
            <a:gd name="connsiteX7" fmla="*/ 0 w 363008"/>
            <a:gd name="connsiteY7" fmla="*/ 3381006 h 3381006"/>
            <a:gd name="connsiteX8" fmla="*/ 0 w 363008"/>
            <a:gd name="connsiteY8" fmla="*/ 214313 h 3381006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41842 w 352425"/>
            <a:gd name="connsiteY4" fmla="*/ 335015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  <a:gd name="connsiteX0" fmla="*/ 0 w 352425"/>
            <a:gd name="connsiteY0" fmla="*/ 214313 h 3390694"/>
            <a:gd name="connsiteX1" fmla="*/ 176213 w 352425"/>
            <a:gd name="connsiteY1" fmla="*/ 0 h 3390694"/>
            <a:gd name="connsiteX2" fmla="*/ 352425 w 352425"/>
            <a:gd name="connsiteY2" fmla="*/ 214313 h 3390694"/>
            <a:gd name="connsiteX3" fmla="*/ 352425 w 352425"/>
            <a:gd name="connsiteY3" fmla="*/ 214313 h 3390694"/>
            <a:gd name="connsiteX4" fmla="*/ 341842 w 352425"/>
            <a:gd name="connsiteY4" fmla="*/ 3390694 h 3390694"/>
            <a:gd name="connsiteX5" fmla="*/ 176213 w 352425"/>
            <a:gd name="connsiteY5" fmla="*/ 3373966 h 3390694"/>
            <a:gd name="connsiteX6" fmla="*/ 0 w 352425"/>
            <a:gd name="connsiteY6" fmla="*/ 3381006 h 3390694"/>
            <a:gd name="connsiteX7" fmla="*/ 0 w 352425"/>
            <a:gd name="connsiteY7" fmla="*/ 214313 h 3390694"/>
            <a:gd name="connsiteX0" fmla="*/ 0 w 352425"/>
            <a:gd name="connsiteY0" fmla="*/ 214313 h 3381006"/>
            <a:gd name="connsiteX1" fmla="*/ 176213 w 352425"/>
            <a:gd name="connsiteY1" fmla="*/ 0 h 3381006"/>
            <a:gd name="connsiteX2" fmla="*/ 352425 w 352425"/>
            <a:gd name="connsiteY2" fmla="*/ 214313 h 3381006"/>
            <a:gd name="connsiteX3" fmla="*/ 352425 w 352425"/>
            <a:gd name="connsiteY3" fmla="*/ 214313 h 3381006"/>
            <a:gd name="connsiteX4" fmla="*/ 331816 w 352425"/>
            <a:gd name="connsiteY4" fmla="*/ 3370423 h 3381006"/>
            <a:gd name="connsiteX5" fmla="*/ 176213 w 352425"/>
            <a:gd name="connsiteY5" fmla="*/ 3373966 h 3381006"/>
            <a:gd name="connsiteX6" fmla="*/ 0 w 352425"/>
            <a:gd name="connsiteY6" fmla="*/ 3381006 h 3381006"/>
            <a:gd name="connsiteX7" fmla="*/ 0 w 352425"/>
            <a:gd name="connsiteY7" fmla="*/ 214313 h 33810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3381006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48897" y="1259593"/>
                <a:pt x="335344" y="2325143"/>
                <a:pt x="331816" y="3370423"/>
              </a:cubicBezTo>
              <a:lnTo>
                <a:pt x="176213" y="3373966"/>
              </a:lnTo>
              <a:lnTo>
                <a:pt x="0" y="3381006"/>
              </a:lnTo>
              <a:lnTo>
                <a:pt x="0" y="214313"/>
              </a:ln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373647</xdr:colOff>
      <xdr:row>66</xdr:row>
      <xdr:rowOff>38100</xdr:rowOff>
    </xdr:from>
    <xdr:to>
      <xdr:col>54</xdr:col>
      <xdr:colOff>376158</xdr:colOff>
      <xdr:row>69</xdr:row>
      <xdr:rowOff>77371</xdr:rowOff>
    </xdr:to>
    <xdr:cxnSp macro="">
      <xdr:nvCxnSpPr>
        <xdr:cNvPr id="374" name="直線矢印コネクタ 37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CxnSpPr>
          <a:cxnSpLocks/>
        </xdr:cNvCxnSpPr>
      </xdr:nvCxnSpPr>
      <xdr:spPr>
        <a:xfrm flipV="1">
          <a:off x="36422597" y="13684250"/>
          <a:ext cx="2511" cy="763171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374650</xdr:colOff>
      <xdr:row>38</xdr:row>
      <xdr:rowOff>31750</xdr:rowOff>
    </xdr:from>
    <xdr:to>
      <xdr:col>54</xdr:col>
      <xdr:colOff>374650</xdr:colOff>
      <xdr:row>41</xdr:row>
      <xdr:rowOff>0</xdr:rowOff>
    </xdr:to>
    <xdr:cxnSp macro="">
      <xdr:nvCxnSpPr>
        <xdr:cNvPr id="375" name="直線矢印コネクタ 37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CxnSpPr/>
      </xdr:nvCxnSpPr>
      <xdr:spPr>
        <a:xfrm flipV="1">
          <a:off x="36423600" y="6889750"/>
          <a:ext cx="0" cy="692150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367966</xdr:colOff>
      <xdr:row>38</xdr:row>
      <xdr:rowOff>57150</xdr:rowOff>
    </xdr:from>
    <xdr:to>
      <xdr:col>54</xdr:col>
      <xdr:colOff>372978</xdr:colOff>
      <xdr:row>40</xdr:row>
      <xdr:rowOff>209550</xdr:rowOff>
    </xdr:to>
    <xdr:sp macro="" textlink="">
      <xdr:nvSpPr>
        <xdr:cNvPr id="376" name="フリーフォーム: 図形 37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/>
      </xdr:nvSpPr>
      <xdr:spPr>
        <a:xfrm>
          <a:off x="35731116" y="6915150"/>
          <a:ext cx="690812" cy="635000"/>
        </a:xfrm>
        <a:custGeom>
          <a:avLst/>
          <a:gdLst>
            <a:gd name="connsiteX0" fmla="*/ 698500 w 698500"/>
            <a:gd name="connsiteY0" fmla="*/ 444500 h 444500"/>
            <a:gd name="connsiteX1" fmla="*/ 0 w 698500"/>
            <a:gd name="connsiteY1" fmla="*/ 433917 h 444500"/>
            <a:gd name="connsiteX2" fmla="*/ 21166 w 698500"/>
            <a:gd name="connsiteY2" fmla="*/ 0 h 444500"/>
            <a:gd name="connsiteX0" fmla="*/ 677334 w 677334"/>
            <a:gd name="connsiteY0" fmla="*/ 444500 h 444500"/>
            <a:gd name="connsiteX1" fmla="*/ 7737 w 677334"/>
            <a:gd name="connsiteY1" fmla="*/ 440606 h 444500"/>
            <a:gd name="connsiteX2" fmla="*/ 0 w 677334"/>
            <a:gd name="connsiteY2" fmla="*/ 0 h 444500"/>
            <a:gd name="connsiteX0" fmla="*/ 672517 w 672517"/>
            <a:gd name="connsiteY0" fmla="*/ 404361 h 440606"/>
            <a:gd name="connsiteX1" fmla="*/ 7737 w 672517"/>
            <a:gd name="connsiteY1" fmla="*/ 440606 h 440606"/>
            <a:gd name="connsiteX2" fmla="*/ 0 w 672517"/>
            <a:gd name="connsiteY2" fmla="*/ 0 h 440606"/>
            <a:gd name="connsiteX0" fmla="*/ 672517 w 672517"/>
            <a:gd name="connsiteY0" fmla="*/ 431119 h 440606"/>
            <a:gd name="connsiteX1" fmla="*/ 7737 w 672517"/>
            <a:gd name="connsiteY1" fmla="*/ 440606 h 440606"/>
            <a:gd name="connsiteX2" fmla="*/ 0 w 672517"/>
            <a:gd name="connsiteY2" fmla="*/ 0 h 440606"/>
            <a:gd name="connsiteX0" fmla="*/ 664780 w 664780"/>
            <a:gd name="connsiteY0" fmla="*/ 350842 h 360329"/>
            <a:gd name="connsiteX1" fmla="*/ 0 w 664780"/>
            <a:gd name="connsiteY1" fmla="*/ 360329 h 360329"/>
            <a:gd name="connsiteX2" fmla="*/ 6715 w 664780"/>
            <a:gd name="connsiteY2" fmla="*/ 0 h 360329"/>
            <a:gd name="connsiteX0" fmla="*/ 664780 w 664780"/>
            <a:gd name="connsiteY0" fmla="*/ 359222 h 360329"/>
            <a:gd name="connsiteX1" fmla="*/ 0 w 664780"/>
            <a:gd name="connsiteY1" fmla="*/ 360329 h 360329"/>
            <a:gd name="connsiteX2" fmla="*/ 6715 w 664780"/>
            <a:gd name="connsiteY2" fmla="*/ 0 h 3603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64780" h="360329">
              <a:moveTo>
                <a:pt x="664780" y="359222"/>
              </a:moveTo>
              <a:lnTo>
                <a:pt x="0" y="360329"/>
              </a:lnTo>
              <a:lnTo>
                <a:pt x="6715" y="0"/>
              </a:lnTo>
            </a:path>
          </a:pathLst>
        </a:custGeom>
        <a:noFill/>
        <a:ln w="28575">
          <a:solidFill>
            <a:sysClr val="windowText" lastClr="000000"/>
          </a:solidFill>
          <a:headEnd type="oval"/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361950</xdr:colOff>
      <xdr:row>66</xdr:row>
      <xdr:rowOff>31750</xdr:rowOff>
    </xdr:from>
    <xdr:to>
      <xdr:col>54</xdr:col>
      <xdr:colOff>381171</xdr:colOff>
      <xdr:row>69</xdr:row>
      <xdr:rowOff>127000</xdr:rowOff>
    </xdr:to>
    <xdr:sp macro="" textlink="">
      <xdr:nvSpPr>
        <xdr:cNvPr id="377" name="フリーフォーム: 図形 37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/>
      </xdr:nvSpPr>
      <xdr:spPr>
        <a:xfrm>
          <a:off x="35725100" y="13677900"/>
          <a:ext cx="705021" cy="819150"/>
        </a:xfrm>
        <a:custGeom>
          <a:avLst/>
          <a:gdLst>
            <a:gd name="connsiteX0" fmla="*/ 698500 w 698500"/>
            <a:gd name="connsiteY0" fmla="*/ 444500 h 444500"/>
            <a:gd name="connsiteX1" fmla="*/ 0 w 698500"/>
            <a:gd name="connsiteY1" fmla="*/ 433917 h 444500"/>
            <a:gd name="connsiteX2" fmla="*/ 21166 w 698500"/>
            <a:gd name="connsiteY2" fmla="*/ 0 h 444500"/>
            <a:gd name="connsiteX0" fmla="*/ 677334 w 677334"/>
            <a:gd name="connsiteY0" fmla="*/ 444500 h 444500"/>
            <a:gd name="connsiteX1" fmla="*/ 7737 w 677334"/>
            <a:gd name="connsiteY1" fmla="*/ 440606 h 444500"/>
            <a:gd name="connsiteX2" fmla="*/ 0 w 677334"/>
            <a:gd name="connsiteY2" fmla="*/ 0 h 444500"/>
            <a:gd name="connsiteX0" fmla="*/ 672517 w 672517"/>
            <a:gd name="connsiteY0" fmla="*/ 404361 h 440606"/>
            <a:gd name="connsiteX1" fmla="*/ 7737 w 672517"/>
            <a:gd name="connsiteY1" fmla="*/ 440606 h 440606"/>
            <a:gd name="connsiteX2" fmla="*/ 0 w 672517"/>
            <a:gd name="connsiteY2" fmla="*/ 0 h 440606"/>
            <a:gd name="connsiteX0" fmla="*/ 672517 w 672517"/>
            <a:gd name="connsiteY0" fmla="*/ 431119 h 440606"/>
            <a:gd name="connsiteX1" fmla="*/ 7737 w 672517"/>
            <a:gd name="connsiteY1" fmla="*/ 440606 h 440606"/>
            <a:gd name="connsiteX2" fmla="*/ 0 w 672517"/>
            <a:gd name="connsiteY2" fmla="*/ 0 h 440606"/>
            <a:gd name="connsiteX0" fmla="*/ 664780 w 664780"/>
            <a:gd name="connsiteY0" fmla="*/ 350842 h 360329"/>
            <a:gd name="connsiteX1" fmla="*/ 0 w 664780"/>
            <a:gd name="connsiteY1" fmla="*/ 360329 h 360329"/>
            <a:gd name="connsiteX2" fmla="*/ 6715 w 664780"/>
            <a:gd name="connsiteY2" fmla="*/ 0 h 3603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64780" h="360329">
              <a:moveTo>
                <a:pt x="664780" y="350842"/>
              </a:moveTo>
              <a:lnTo>
                <a:pt x="0" y="360329"/>
              </a:lnTo>
              <a:lnTo>
                <a:pt x="6715" y="0"/>
              </a:lnTo>
            </a:path>
          </a:pathLst>
        </a:custGeom>
        <a:noFill/>
        <a:ln w="28575">
          <a:solidFill>
            <a:sysClr val="windowText" lastClr="000000"/>
          </a:solidFill>
          <a:headEnd type="oval"/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393988</xdr:colOff>
      <xdr:row>28</xdr:row>
      <xdr:rowOff>43296</xdr:rowOff>
    </xdr:from>
    <xdr:to>
      <xdr:col>45</xdr:col>
      <xdr:colOff>411306</xdr:colOff>
      <xdr:row>32</xdr:row>
      <xdr:rowOff>34635</xdr:rowOff>
    </xdr:to>
    <xdr:cxnSp macro="">
      <xdr:nvCxnSpPr>
        <xdr:cNvPr id="381" name="直線コネクタ 38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CxnSpPr>
          <a:stCxn id="245" idx="2"/>
          <a:endCxn id="327" idx="0"/>
        </xdr:cNvCxnSpPr>
      </xdr:nvCxnSpPr>
      <xdr:spPr>
        <a:xfrm flipH="1">
          <a:off x="28440783" y="4476751"/>
          <a:ext cx="17318" cy="987134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247650</xdr:colOff>
      <xdr:row>28</xdr:row>
      <xdr:rowOff>41275</xdr:rowOff>
    </xdr:from>
    <xdr:to>
      <xdr:col>49</xdr:col>
      <xdr:colOff>606425</xdr:colOff>
      <xdr:row>29</xdr:row>
      <xdr:rowOff>231775</xdr:rowOff>
    </xdr:to>
    <xdr:sp macro="" textlink="">
      <xdr:nvSpPr>
        <xdr:cNvPr id="386" name="右中かっこ 385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/>
      </xdr:nvSpPr>
      <xdr:spPr>
        <a:xfrm>
          <a:off x="35032950" y="11233150"/>
          <a:ext cx="358775" cy="438150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285750</xdr:colOff>
      <xdr:row>35</xdr:row>
      <xdr:rowOff>247650</xdr:rowOff>
    </xdr:from>
    <xdr:to>
      <xdr:col>49</xdr:col>
      <xdr:colOff>628650</xdr:colOff>
      <xdr:row>37</xdr:row>
      <xdr:rowOff>180975</xdr:rowOff>
    </xdr:to>
    <xdr:sp macro="" textlink="">
      <xdr:nvSpPr>
        <xdr:cNvPr id="388" name="右中かっこ 387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/>
      </xdr:nvSpPr>
      <xdr:spPr>
        <a:xfrm>
          <a:off x="35071050" y="13134975"/>
          <a:ext cx="342900" cy="438150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276225</xdr:colOff>
      <xdr:row>44</xdr:row>
      <xdr:rowOff>63500</xdr:rowOff>
    </xdr:from>
    <xdr:to>
      <xdr:col>49</xdr:col>
      <xdr:colOff>631825</xdr:colOff>
      <xdr:row>45</xdr:row>
      <xdr:rowOff>254000</xdr:rowOff>
    </xdr:to>
    <xdr:sp macro="" textlink="">
      <xdr:nvSpPr>
        <xdr:cNvPr id="390" name="右中かっこ 389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/>
      </xdr:nvSpPr>
      <xdr:spPr>
        <a:xfrm>
          <a:off x="35061525" y="15151100"/>
          <a:ext cx="355600" cy="44767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266700</xdr:colOff>
      <xdr:row>49</xdr:row>
      <xdr:rowOff>25400</xdr:rowOff>
    </xdr:from>
    <xdr:to>
      <xdr:col>49</xdr:col>
      <xdr:colOff>638175</xdr:colOff>
      <xdr:row>50</xdr:row>
      <xdr:rowOff>222250</xdr:rowOff>
    </xdr:to>
    <xdr:sp macro="" textlink="">
      <xdr:nvSpPr>
        <xdr:cNvPr id="392" name="右中かっこ 391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/>
      </xdr:nvSpPr>
      <xdr:spPr>
        <a:xfrm>
          <a:off x="35052000" y="16427450"/>
          <a:ext cx="371475" cy="43497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266701</xdr:colOff>
      <xdr:row>57</xdr:row>
      <xdr:rowOff>231775</xdr:rowOff>
    </xdr:from>
    <xdr:to>
      <xdr:col>49</xdr:col>
      <xdr:colOff>635001</xdr:colOff>
      <xdr:row>59</xdr:row>
      <xdr:rowOff>184150</xdr:rowOff>
    </xdr:to>
    <xdr:sp macro="" textlink="">
      <xdr:nvSpPr>
        <xdr:cNvPr id="398" name="右中かっこ 397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/>
      </xdr:nvSpPr>
      <xdr:spPr>
        <a:xfrm>
          <a:off x="35052001" y="18576925"/>
          <a:ext cx="368300" cy="44767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238125</xdr:colOff>
      <xdr:row>65</xdr:row>
      <xdr:rowOff>38100</xdr:rowOff>
    </xdr:from>
    <xdr:to>
      <xdr:col>49</xdr:col>
      <xdr:colOff>590550</xdr:colOff>
      <xdr:row>66</xdr:row>
      <xdr:rowOff>228600</xdr:rowOff>
    </xdr:to>
    <xdr:sp macro="" textlink="">
      <xdr:nvSpPr>
        <xdr:cNvPr id="400" name="右中かっこ 399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/>
      </xdr:nvSpPr>
      <xdr:spPr>
        <a:xfrm>
          <a:off x="35023425" y="20412075"/>
          <a:ext cx="352425" cy="44767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276225</xdr:colOff>
      <xdr:row>72</xdr:row>
      <xdr:rowOff>15875</xdr:rowOff>
    </xdr:from>
    <xdr:to>
      <xdr:col>49</xdr:col>
      <xdr:colOff>603250</xdr:colOff>
      <xdr:row>73</xdr:row>
      <xdr:rowOff>206375</xdr:rowOff>
    </xdr:to>
    <xdr:sp macro="" textlink="">
      <xdr:nvSpPr>
        <xdr:cNvPr id="403" name="右中かっこ 402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/>
      </xdr:nvSpPr>
      <xdr:spPr>
        <a:xfrm>
          <a:off x="35061525" y="22123400"/>
          <a:ext cx="327025" cy="44767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228600</xdr:colOff>
      <xdr:row>77</xdr:row>
      <xdr:rowOff>15875</xdr:rowOff>
    </xdr:from>
    <xdr:to>
      <xdr:col>49</xdr:col>
      <xdr:colOff>638175</xdr:colOff>
      <xdr:row>78</xdr:row>
      <xdr:rowOff>212725</xdr:rowOff>
    </xdr:to>
    <xdr:sp macro="" textlink="">
      <xdr:nvSpPr>
        <xdr:cNvPr id="406" name="右中かっこ 405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/>
      </xdr:nvSpPr>
      <xdr:spPr>
        <a:xfrm>
          <a:off x="35013900" y="23361650"/>
          <a:ext cx="409575" cy="43497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120263</xdr:colOff>
      <xdr:row>42</xdr:row>
      <xdr:rowOff>1</xdr:rowOff>
    </xdr:from>
    <xdr:to>
      <xdr:col>1</xdr:col>
      <xdr:colOff>648467</xdr:colOff>
      <xdr:row>44</xdr:row>
      <xdr:rowOff>25977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996563" y="14601826"/>
          <a:ext cx="528204" cy="511751"/>
          <a:chOff x="95250" y="3541569"/>
          <a:chExt cx="528204" cy="519545"/>
        </a:xfrm>
      </xdr:grpSpPr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3</a:t>
            </a:r>
          </a:p>
        </xdr:txBody>
      </xdr:sp>
    </xdr:grpSp>
    <xdr:clientData/>
  </xdr:twoCellAnchor>
  <xdr:twoCellAnchor>
    <xdr:from>
      <xdr:col>1</xdr:col>
      <xdr:colOff>104870</xdr:colOff>
      <xdr:row>60</xdr:row>
      <xdr:rowOff>199158</xdr:rowOff>
    </xdr:from>
    <xdr:to>
      <xdr:col>1</xdr:col>
      <xdr:colOff>633074</xdr:colOff>
      <xdr:row>62</xdr:row>
      <xdr:rowOff>225134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981170" y="19258683"/>
          <a:ext cx="528204" cy="511751"/>
          <a:chOff x="95250" y="3541569"/>
          <a:chExt cx="528204" cy="519545"/>
        </a:xfrm>
      </xdr:grpSpPr>
      <xdr:sp macro="" textlink="">
        <xdr:nvSpPr>
          <xdr:cNvPr id="24" name="正方形/長方形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1" name="テキスト ボックス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2</a:t>
            </a:r>
          </a:p>
        </xdr:txBody>
      </xdr:sp>
    </xdr:grpSp>
    <xdr:clientData/>
  </xdr:twoCellAnchor>
  <xdr:twoCellAnchor>
    <xdr:from>
      <xdr:col>1</xdr:col>
      <xdr:colOff>368972</xdr:colOff>
      <xdr:row>44</xdr:row>
      <xdr:rowOff>25977</xdr:rowOff>
    </xdr:from>
    <xdr:to>
      <xdr:col>1</xdr:col>
      <xdr:colOff>384365</xdr:colOff>
      <xdr:row>60</xdr:row>
      <xdr:rowOff>199158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>
          <a:cxnSpLocks/>
          <a:stCxn id="10" idx="2"/>
          <a:endCxn id="24" idx="0"/>
        </xdr:cNvCxnSpPr>
      </xdr:nvCxnSpPr>
      <xdr:spPr>
        <a:xfrm flipH="1">
          <a:off x="368972" y="8323310"/>
          <a:ext cx="15393" cy="4152515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131039</xdr:colOff>
      <xdr:row>75</xdr:row>
      <xdr:rowOff>23667</xdr:rowOff>
    </xdr:from>
    <xdr:to>
      <xdr:col>1</xdr:col>
      <xdr:colOff>659243</xdr:colOff>
      <xdr:row>77</xdr:row>
      <xdr:rowOff>58303</xdr:rowOff>
    </xdr:to>
    <xdr:grpSp>
      <xdr:nvGrpSpPr>
        <xdr:cNvPr id="48" name="グループ化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pSpPr/>
      </xdr:nvGrpSpPr>
      <xdr:grpSpPr>
        <a:xfrm>
          <a:off x="1007339" y="22893192"/>
          <a:ext cx="528204" cy="510886"/>
          <a:chOff x="95250" y="3541569"/>
          <a:chExt cx="528204" cy="519545"/>
        </a:xfrm>
      </xdr:grpSpPr>
      <xdr:sp macro="" textlink="">
        <xdr:nvSpPr>
          <xdr:cNvPr id="94" name="正方形/長方形 93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2" name="テキスト ボックス 101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1</a:t>
            </a:r>
          </a:p>
        </xdr:txBody>
      </xdr:sp>
    </xdr:grpSp>
    <xdr:clientData/>
  </xdr:twoCellAnchor>
  <xdr:twoCellAnchor>
    <xdr:from>
      <xdr:col>1</xdr:col>
      <xdr:colOff>184369</xdr:colOff>
      <xdr:row>80</xdr:row>
      <xdr:rowOff>42716</xdr:rowOff>
    </xdr:from>
    <xdr:to>
      <xdr:col>1</xdr:col>
      <xdr:colOff>425453</xdr:colOff>
      <xdr:row>81</xdr:row>
      <xdr:rowOff>184912</xdr:rowOff>
    </xdr:to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184369" y="17134799"/>
          <a:ext cx="241084" cy="3856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 algn="ctr"/>
          <a:r>
            <a:rPr kumimoji="1" lang="en-US" altLang="ja-JP" sz="2400" b="1">
              <a:solidFill>
                <a:schemeClr val="bg1"/>
              </a:solidFill>
            </a:rPr>
            <a:t>0</a:t>
          </a:r>
        </a:p>
      </xdr:txBody>
    </xdr:sp>
    <xdr:clientData/>
  </xdr:twoCellAnchor>
  <xdr:twoCellAnchor>
    <xdr:from>
      <xdr:col>45</xdr:col>
      <xdr:colOff>147204</xdr:colOff>
      <xdr:row>26</xdr:row>
      <xdr:rowOff>17319</xdr:rowOff>
    </xdr:from>
    <xdr:to>
      <xdr:col>45</xdr:col>
      <xdr:colOff>675408</xdr:colOff>
      <xdr:row>28</xdr:row>
      <xdr:rowOff>43296</xdr:rowOff>
    </xdr:to>
    <xdr:grpSp>
      <xdr:nvGrpSpPr>
        <xdr:cNvPr id="244" name="グループ化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GrpSpPr/>
      </xdr:nvGrpSpPr>
      <xdr:grpSpPr>
        <a:xfrm>
          <a:off x="33513279" y="10723419"/>
          <a:ext cx="528204" cy="511752"/>
          <a:chOff x="95250" y="3541569"/>
          <a:chExt cx="528204" cy="519545"/>
        </a:xfrm>
      </xdr:grpSpPr>
      <xdr:sp macro="" textlink="">
        <xdr:nvSpPr>
          <xdr:cNvPr id="245" name="正方形/長方形 244">
            <a:extLst>
              <a:ext uri="{FF2B5EF4-FFF2-40B4-BE49-F238E27FC236}">
                <a16:creationId xmlns:a16="http://schemas.microsoft.com/office/drawing/2014/main" id="{00000000-0008-0000-0100-0000F500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chemeClr val="accent4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6" name="テキスト ボックス 245">
            <a:extLst>
              <a:ext uri="{FF2B5EF4-FFF2-40B4-BE49-F238E27FC236}">
                <a16:creationId xmlns:a16="http://schemas.microsoft.com/office/drawing/2014/main" id="{00000000-0008-0000-0100-0000F600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6</a:t>
            </a:r>
          </a:p>
        </xdr:txBody>
      </xdr:sp>
    </xdr:grpSp>
    <xdr:clientData/>
  </xdr:twoCellAnchor>
  <xdr:twoCellAnchor>
    <xdr:from>
      <xdr:col>45</xdr:col>
      <xdr:colOff>129886</xdr:colOff>
      <xdr:row>32</xdr:row>
      <xdr:rowOff>34635</xdr:rowOff>
    </xdr:from>
    <xdr:to>
      <xdr:col>45</xdr:col>
      <xdr:colOff>658090</xdr:colOff>
      <xdr:row>34</xdr:row>
      <xdr:rowOff>69272</xdr:rowOff>
    </xdr:to>
    <xdr:grpSp>
      <xdr:nvGrpSpPr>
        <xdr:cNvPr id="326" name="グループ化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GrpSpPr/>
      </xdr:nvGrpSpPr>
      <xdr:grpSpPr>
        <a:xfrm>
          <a:off x="33495961" y="12207585"/>
          <a:ext cx="528204" cy="510887"/>
          <a:chOff x="95250" y="3541569"/>
          <a:chExt cx="528204" cy="519545"/>
        </a:xfrm>
      </xdr:grpSpPr>
      <xdr:sp macro="" textlink="">
        <xdr:nvSpPr>
          <xdr:cNvPr id="327" name="正方形/長方形 326">
            <a:extLst>
              <a:ext uri="{FF2B5EF4-FFF2-40B4-BE49-F238E27FC236}">
                <a16:creationId xmlns:a16="http://schemas.microsoft.com/office/drawing/2014/main" id="{00000000-0008-0000-0100-00004701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chemeClr val="accent4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28" name="テキスト ボックス 327">
            <a:extLst>
              <a:ext uri="{FF2B5EF4-FFF2-40B4-BE49-F238E27FC236}">
                <a16:creationId xmlns:a16="http://schemas.microsoft.com/office/drawing/2014/main" id="{00000000-0008-0000-0100-000048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5</a:t>
            </a:r>
          </a:p>
        </xdr:txBody>
      </xdr:sp>
    </xdr:grpSp>
    <xdr:clientData/>
  </xdr:twoCellAnchor>
  <xdr:twoCellAnchor>
    <xdr:from>
      <xdr:col>45</xdr:col>
      <xdr:colOff>121227</xdr:colOff>
      <xdr:row>40</xdr:row>
      <xdr:rowOff>25977</xdr:rowOff>
    </xdr:from>
    <xdr:to>
      <xdr:col>45</xdr:col>
      <xdr:colOff>649431</xdr:colOff>
      <xdr:row>42</xdr:row>
      <xdr:rowOff>60613</xdr:rowOff>
    </xdr:to>
    <xdr:grpSp>
      <xdr:nvGrpSpPr>
        <xdr:cNvPr id="348" name="グループ化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GrpSpPr/>
      </xdr:nvGrpSpPr>
      <xdr:grpSpPr>
        <a:xfrm>
          <a:off x="33487302" y="14151552"/>
          <a:ext cx="528204" cy="510886"/>
          <a:chOff x="95250" y="3541569"/>
          <a:chExt cx="528204" cy="519545"/>
        </a:xfrm>
      </xdr:grpSpPr>
      <xdr:sp macro="" textlink="">
        <xdr:nvSpPr>
          <xdr:cNvPr id="354" name="正方形/長方形 353">
            <a:extLst>
              <a:ext uri="{FF2B5EF4-FFF2-40B4-BE49-F238E27FC236}">
                <a16:creationId xmlns:a16="http://schemas.microsoft.com/office/drawing/2014/main" id="{00000000-0008-0000-0100-00006201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chemeClr val="accent4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55" name="テキスト ボックス 354">
            <a:extLst>
              <a:ext uri="{FF2B5EF4-FFF2-40B4-BE49-F238E27FC236}">
                <a16:creationId xmlns:a16="http://schemas.microsoft.com/office/drawing/2014/main" id="{00000000-0008-0000-0100-000063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4</a:t>
            </a:r>
          </a:p>
        </xdr:txBody>
      </xdr:sp>
    </xdr:grpSp>
    <xdr:clientData/>
  </xdr:twoCellAnchor>
  <xdr:twoCellAnchor>
    <xdr:from>
      <xdr:col>45</xdr:col>
      <xdr:colOff>112568</xdr:colOff>
      <xdr:row>47</xdr:row>
      <xdr:rowOff>161636</xdr:rowOff>
    </xdr:from>
    <xdr:to>
      <xdr:col>45</xdr:col>
      <xdr:colOff>640772</xdr:colOff>
      <xdr:row>49</xdr:row>
      <xdr:rowOff>196272</xdr:rowOff>
    </xdr:to>
    <xdr:grpSp>
      <xdr:nvGrpSpPr>
        <xdr:cNvPr id="362" name="グループ化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GrpSpPr/>
      </xdr:nvGrpSpPr>
      <xdr:grpSpPr>
        <a:xfrm>
          <a:off x="33478643" y="16087436"/>
          <a:ext cx="528204" cy="510886"/>
          <a:chOff x="95250" y="3541569"/>
          <a:chExt cx="528204" cy="519545"/>
        </a:xfrm>
      </xdr:grpSpPr>
      <xdr:sp macro="" textlink="">
        <xdr:nvSpPr>
          <xdr:cNvPr id="378" name="正方形/長方形 377">
            <a:extLst>
              <a:ext uri="{FF2B5EF4-FFF2-40B4-BE49-F238E27FC236}">
                <a16:creationId xmlns:a16="http://schemas.microsoft.com/office/drawing/2014/main" id="{00000000-0008-0000-0100-00007A01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chemeClr val="accent4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79" name="テキスト ボックス 378">
            <a:extLst>
              <a:ext uri="{FF2B5EF4-FFF2-40B4-BE49-F238E27FC236}">
                <a16:creationId xmlns:a16="http://schemas.microsoft.com/office/drawing/2014/main" id="{00000000-0008-0000-0100-00007B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ja-JP" altLang="en-US" sz="2400" b="1">
                <a:solidFill>
                  <a:schemeClr val="bg1"/>
                </a:solidFill>
              </a:rPr>
              <a:t>３</a:t>
            </a:r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45</xdr:col>
      <xdr:colOff>112568</xdr:colOff>
      <xdr:row>56</xdr:row>
      <xdr:rowOff>225137</xdr:rowOff>
    </xdr:from>
    <xdr:to>
      <xdr:col>45</xdr:col>
      <xdr:colOff>640772</xdr:colOff>
      <xdr:row>58</xdr:row>
      <xdr:rowOff>242455</xdr:rowOff>
    </xdr:to>
    <xdr:grpSp>
      <xdr:nvGrpSpPr>
        <xdr:cNvPr id="384" name="グループ化 383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GrpSpPr/>
      </xdr:nvGrpSpPr>
      <xdr:grpSpPr>
        <a:xfrm>
          <a:off x="33478643" y="18322637"/>
          <a:ext cx="528204" cy="503093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387" name="正方形/長方形 386">
            <a:extLst>
              <a:ext uri="{FF2B5EF4-FFF2-40B4-BE49-F238E27FC236}">
                <a16:creationId xmlns:a16="http://schemas.microsoft.com/office/drawing/2014/main" id="{00000000-0008-0000-0100-00008301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89" name="テキスト ボックス 388">
            <a:extLst>
              <a:ext uri="{FF2B5EF4-FFF2-40B4-BE49-F238E27FC236}">
                <a16:creationId xmlns:a16="http://schemas.microsoft.com/office/drawing/2014/main" id="{00000000-0008-0000-0100-000085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4</a:t>
            </a:r>
          </a:p>
        </xdr:txBody>
      </xdr:sp>
    </xdr:grpSp>
    <xdr:clientData/>
  </xdr:twoCellAnchor>
  <xdr:twoCellAnchor>
    <xdr:from>
      <xdr:col>45</xdr:col>
      <xdr:colOff>121227</xdr:colOff>
      <xdr:row>61</xdr:row>
      <xdr:rowOff>0</xdr:rowOff>
    </xdr:from>
    <xdr:to>
      <xdr:col>45</xdr:col>
      <xdr:colOff>649431</xdr:colOff>
      <xdr:row>63</xdr:row>
      <xdr:rowOff>34636</xdr:rowOff>
    </xdr:to>
    <xdr:grpSp>
      <xdr:nvGrpSpPr>
        <xdr:cNvPr id="395" name="グループ化 394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GrpSpPr/>
      </xdr:nvGrpSpPr>
      <xdr:grpSpPr>
        <a:xfrm>
          <a:off x="33487302" y="19307175"/>
          <a:ext cx="528204" cy="596611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397" name="正方形/長方形 396">
            <a:extLst>
              <a:ext uri="{FF2B5EF4-FFF2-40B4-BE49-F238E27FC236}">
                <a16:creationId xmlns:a16="http://schemas.microsoft.com/office/drawing/2014/main" id="{00000000-0008-0000-0100-00008D01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99" name="テキスト ボックス 398">
            <a:extLst>
              <a:ext uri="{FF2B5EF4-FFF2-40B4-BE49-F238E27FC236}">
                <a16:creationId xmlns:a16="http://schemas.microsoft.com/office/drawing/2014/main" id="{00000000-0008-0000-0100-00008F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3</a:t>
            </a:r>
          </a:p>
        </xdr:txBody>
      </xdr:sp>
    </xdr:grpSp>
    <xdr:clientData/>
  </xdr:twoCellAnchor>
  <xdr:twoCellAnchor>
    <xdr:from>
      <xdr:col>45</xdr:col>
      <xdr:colOff>121227</xdr:colOff>
      <xdr:row>70</xdr:row>
      <xdr:rowOff>112568</xdr:rowOff>
    </xdr:from>
    <xdr:to>
      <xdr:col>45</xdr:col>
      <xdr:colOff>649431</xdr:colOff>
      <xdr:row>72</xdr:row>
      <xdr:rowOff>129886</xdr:rowOff>
    </xdr:to>
    <xdr:grpSp>
      <xdr:nvGrpSpPr>
        <xdr:cNvPr id="410" name="グループ化 409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GrpSpPr/>
      </xdr:nvGrpSpPr>
      <xdr:grpSpPr>
        <a:xfrm>
          <a:off x="33487302" y="21724793"/>
          <a:ext cx="528204" cy="512618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411" name="正方形/長方形 410">
            <a:extLst>
              <a:ext uri="{FF2B5EF4-FFF2-40B4-BE49-F238E27FC236}">
                <a16:creationId xmlns:a16="http://schemas.microsoft.com/office/drawing/2014/main" id="{00000000-0008-0000-0100-00009B01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12" name="テキスト ボックス 411">
            <a:extLst>
              <a:ext uri="{FF2B5EF4-FFF2-40B4-BE49-F238E27FC236}">
                <a16:creationId xmlns:a16="http://schemas.microsoft.com/office/drawing/2014/main" id="{00000000-0008-0000-0100-00009C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2</a:t>
            </a:r>
          </a:p>
        </xdr:txBody>
      </xdr:sp>
    </xdr:grpSp>
    <xdr:clientData/>
  </xdr:twoCellAnchor>
  <xdr:twoCellAnchor>
    <xdr:from>
      <xdr:col>45</xdr:col>
      <xdr:colOff>129886</xdr:colOff>
      <xdr:row>76</xdr:row>
      <xdr:rowOff>86591</xdr:rowOff>
    </xdr:from>
    <xdr:to>
      <xdr:col>45</xdr:col>
      <xdr:colOff>658090</xdr:colOff>
      <xdr:row>78</xdr:row>
      <xdr:rowOff>121227</xdr:rowOff>
    </xdr:to>
    <xdr:grpSp>
      <xdr:nvGrpSpPr>
        <xdr:cNvPr id="421" name="グループ化 420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GrpSpPr/>
      </xdr:nvGrpSpPr>
      <xdr:grpSpPr>
        <a:xfrm>
          <a:off x="33495961" y="23194241"/>
          <a:ext cx="528204" cy="510886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422" name="正方形/長方形 421">
            <a:extLst>
              <a:ext uri="{FF2B5EF4-FFF2-40B4-BE49-F238E27FC236}">
                <a16:creationId xmlns:a16="http://schemas.microsoft.com/office/drawing/2014/main" id="{00000000-0008-0000-0100-0000A601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23" name="テキスト ボックス 422">
            <a:extLst>
              <a:ext uri="{FF2B5EF4-FFF2-40B4-BE49-F238E27FC236}">
                <a16:creationId xmlns:a16="http://schemas.microsoft.com/office/drawing/2014/main" id="{00000000-0008-0000-0100-0000A7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1</a:t>
            </a:r>
          </a:p>
          <a:p>
            <a:pPr algn="ctr"/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45</xdr:col>
      <xdr:colOff>114491</xdr:colOff>
      <xdr:row>82</xdr:row>
      <xdr:rowOff>241492</xdr:rowOff>
    </xdr:from>
    <xdr:to>
      <xdr:col>45</xdr:col>
      <xdr:colOff>642695</xdr:colOff>
      <xdr:row>85</xdr:row>
      <xdr:rowOff>32712</xdr:rowOff>
    </xdr:to>
    <xdr:grpSp>
      <xdr:nvGrpSpPr>
        <xdr:cNvPr id="427" name="グループ化 426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GrpSpPr/>
      </xdr:nvGrpSpPr>
      <xdr:grpSpPr>
        <a:xfrm>
          <a:off x="33480566" y="24835042"/>
          <a:ext cx="528204" cy="534170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428" name="正方形/長方形 427">
            <a:extLst>
              <a:ext uri="{FF2B5EF4-FFF2-40B4-BE49-F238E27FC236}">
                <a16:creationId xmlns:a16="http://schemas.microsoft.com/office/drawing/2014/main" id="{00000000-0008-0000-0100-0000AC01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29" name="テキスト ボックス 428">
            <a:extLst>
              <a:ext uri="{FF2B5EF4-FFF2-40B4-BE49-F238E27FC236}">
                <a16:creationId xmlns:a16="http://schemas.microsoft.com/office/drawing/2014/main" id="{00000000-0008-0000-0100-0000AD01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0</a:t>
            </a:r>
          </a:p>
          <a:p>
            <a:pPr algn="ctr"/>
            <a:endParaRPr kumimoji="1" lang="en-US" altLang="ja-JP" sz="2400" b="1">
              <a:solidFill>
                <a:schemeClr val="bg1"/>
              </a:solidFill>
            </a:endParaRPr>
          </a:p>
          <a:p>
            <a:pPr algn="ctr"/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406977</xdr:colOff>
      <xdr:row>77</xdr:row>
      <xdr:rowOff>34637</xdr:rowOff>
    </xdr:from>
    <xdr:to>
      <xdr:col>4</xdr:col>
      <xdr:colOff>648277</xdr:colOff>
      <xdr:row>78</xdr:row>
      <xdr:rowOff>225137</xdr:rowOff>
    </xdr:to>
    <xdr:sp macro="" textlink="">
      <xdr:nvSpPr>
        <xdr:cNvPr id="430" name="右中かっこ 429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/>
      </xdr:nvSpPr>
      <xdr:spPr>
        <a:xfrm>
          <a:off x="3654136" y="15291955"/>
          <a:ext cx="241300" cy="441614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418522</xdr:colOff>
      <xdr:row>33</xdr:row>
      <xdr:rowOff>50512</xdr:rowOff>
    </xdr:from>
    <xdr:to>
      <xdr:col>4</xdr:col>
      <xdr:colOff>659822</xdr:colOff>
      <xdr:row>35</xdr:row>
      <xdr:rowOff>2887</xdr:rowOff>
    </xdr:to>
    <xdr:sp macro="" textlink="">
      <xdr:nvSpPr>
        <xdr:cNvPr id="431" name="右中かっこ 430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/>
      </xdr:nvSpPr>
      <xdr:spPr>
        <a:xfrm>
          <a:off x="3291897" y="12560012"/>
          <a:ext cx="241300" cy="42862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389660</xdr:colOff>
      <xdr:row>46</xdr:row>
      <xdr:rowOff>43295</xdr:rowOff>
    </xdr:from>
    <xdr:to>
      <xdr:col>4</xdr:col>
      <xdr:colOff>630960</xdr:colOff>
      <xdr:row>47</xdr:row>
      <xdr:rowOff>233796</xdr:rowOff>
    </xdr:to>
    <xdr:sp macro="" textlink="">
      <xdr:nvSpPr>
        <xdr:cNvPr id="434" name="右中かっこ 433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/>
      </xdr:nvSpPr>
      <xdr:spPr>
        <a:xfrm>
          <a:off x="2441865" y="8407977"/>
          <a:ext cx="241300" cy="441614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381000</xdr:colOff>
      <xdr:row>63</xdr:row>
      <xdr:rowOff>0</xdr:rowOff>
    </xdr:from>
    <xdr:to>
      <xdr:col>4</xdr:col>
      <xdr:colOff>622300</xdr:colOff>
      <xdr:row>64</xdr:row>
      <xdr:rowOff>190501</xdr:rowOff>
    </xdr:to>
    <xdr:sp macro="" textlink="">
      <xdr:nvSpPr>
        <xdr:cNvPr id="436" name="右中かっこ 435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/>
      </xdr:nvSpPr>
      <xdr:spPr>
        <a:xfrm>
          <a:off x="2433205" y="11308773"/>
          <a:ext cx="241300" cy="441614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376670</xdr:colOff>
      <xdr:row>58</xdr:row>
      <xdr:rowOff>242455</xdr:rowOff>
    </xdr:from>
    <xdr:to>
      <xdr:col>45</xdr:col>
      <xdr:colOff>385329</xdr:colOff>
      <xdr:row>61</xdr:row>
      <xdr:rowOff>0</xdr:rowOff>
    </xdr:to>
    <xdr:cxnSp macro="">
      <xdr:nvCxnSpPr>
        <xdr:cNvPr id="472" name="直線コネクタ 471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CxnSpPr>
          <a:stCxn id="387" idx="2"/>
          <a:endCxn id="397" idx="0"/>
        </xdr:cNvCxnSpPr>
      </xdr:nvCxnSpPr>
      <xdr:spPr>
        <a:xfrm>
          <a:off x="28423465" y="12079432"/>
          <a:ext cx="8659" cy="476250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173182</xdr:colOff>
      <xdr:row>44</xdr:row>
      <xdr:rowOff>242454</xdr:rowOff>
    </xdr:from>
    <xdr:to>
      <xdr:col>10</xdr:col>
      <xdr:colOff>520766</xdr:colOff>
      <xdr:row>50</xdr:row>
      <xdr:rowOff>238505</xdr:rowOff>
    </xdr:to>
    <xdr:sp macro="" textlink="">
      <xdr:nvSpPr>
        <xdr:cNvPr id="479" name="矢印: 上下 1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/>
      </xdr:nvSpPr>
      <xdr:spPr>
        <a:xfrm>
          <a:off x="6329796" y="8589818"/>
          <a:ext cx="347584" cy="1476755"/>
        </a:xfrm>
        <a:custGeom>
          <a:avLst/>
          <a:gdLst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52425 w 352425"/>
            <a:gd name="connsiteY5" fmla="*/ 2172228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17222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2425 w 352425"/>
            <a:gd name="connsiteY4" fmla="*/ 2330978 h 2386541"/>
            <a:gd name="connsiteX5" fmla="*/ 331259 w 352425"/>
            <a:gd name="connsiteY5" fmla="*/ 2341561 h 2386541"/>
            <a:gd name="connsiteX6" fmla="*/ 176213 w 352425"/>
            <a:gd name="connsiteY6" fmla="*/ 2386541 h 2386541"/>
            <a:gd name="connsiteX7" fmla="*/ 0 w 352425"/>
            <a:gd name="connsiteY7" fmla="*/ 2172228 h 2386541"/>
            <a:gd name="connsiteX8" fmla="*/ 0 w 352425"/>
            <a:gd name="connsiteY8" fmla="*/ 2172228 h 2386541"/>
            <a:gd name="connsiteX9" fmla="*/ 0 w 35242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31750 w 384175"/>
            <a:gd name="connsiteY7" fmla="*/ 2172228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4156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63009 w 384175"/>
            <a:gd name="connsiteY5" fmla="*/ 2383895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21167 w 384175"/>
            <a:gd name="connsiteY7" fmla="*/ 2341562 h 2386541"/>
            <a:gd name="connsiteX8" fmla="*/ 0 w 384175"/>
            <a:gd name="connsiteY8" fmla="*/ 2383894 h 2386541"/>
            <a:gd name="connsiteX9" fmla="*/ 31750 w 384175"/>
            <a:gd name="connsiteY9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4175 w 384175"/>
            <a:gd name="connsiteY4" fmla="*/ 2330978 h 2386541"/>
            <a:gd name="connsiteX5" fmla="*/ 383061 w 384175"/>
            <a:gd name="connsiteY5" fmla="*/ 2373751 h 2386541"/>
            <a:gd name="connsiteX6" fmla="*/ 207963 w 384175"/>
            <a:gd name="connsiteY6" fmla="*/ 2386541 h 2386541"/>
            <a:gd name="connsiteX7" fmla="*/ 0 w 384175"/>
            <a:gd name="connsiteY7" fmla="*/ 2383894 h 2386541"/>
            <a:gd name="connsiteX8" fmla="*/ 31750 w 384175"/>
            <a:gd name="connsiteY8" fmla="*/ 214313 h 2386541"/>
            <a:gd name="connsiteX0" fmla="*/ 31750 w 384175"/>
            <a:gd name="connsiteY0" fmla="*/ 214313 h 2386541"/>
            <a:gd name="connsiteX1" fmla="*/ 207963 w 384175"/>
            <a:gd name="connsiteY1" fmla="*/ 0 h 2386541"/>
            <a:gd name="connsiteX2" fmla="*/ 384175 w 384175"/>
            <a:gd name="connsiteY2" fmla="*/ 214313 h 2386541"/>
            <a:gd name="connsiteX3" fmla="*/ 384175 w 384175"/>
            <a:gd name="connsiteY3" fmla="*/ 214313 h 2386541"/>
            <a:gd name="connsiteX4" fmla="*/ 383061 w 384175"/>
            <a:gd name="connsiteY4" fmla="*/ 2373751 h 2386541"/>
            <a:gd name="connsiteX5" fmla="*/ 207963 w 384175"/>
            <a:gd name="connsiteY5" fmla="*/ 2386541 h 2386541"/>
            <a:gd name="connsiteX6" fmla="*/ 0 w 384175"/>
            <a:gd name="connsiteY6" fmla="*/ 2383894 h 2386541"/>
            <a:gd name="connsiteX7" fmla="*/ 31750 w 384175"/>
            <a:gd name="connsiteY7" fmla="*/ 214313 h 2386541"/>
            <a:gd name="connsiteX0" fmla="*/ 16710 w 369135"/>
            <a:gd name="connsiteY0" fmla="*/ 214313 h 2386541"/>
            <a:gd name="connsiteX1" fmla="*/ 192923 w 369135"/>
            <a:gd name="connsiteY1" fmla="*/ 0 h 2386541"/>
            <a:gd name="connsiteX2" fmla="*/ 369135 w 369135"/>
            <a:gd name="connsiteY2" fmla="*/ 214313 h 2386541"/>
            <a:gd name="connsiteX3" fmla="*/ 369135 w 369135"/>
            <a:gd name="connsiteY3" fmla="*/ 214313 h 2386541"/>
            <a:gd name="connsiteX4" fmla="*/ 368021 w 369135"/>
            <a:gd name="connsiteY4" fmla="*/ 2373751 h 2386541"/>
            <a:gd name="connsiteX5" fmla="*/ 192923 w 369135"/>
            <a:gd name="connsiteY5" fmla="*/ 2386541 h 2386541"/>
            <a:gd name="connsiteX6" fmla="*/ 0 w 369135"/>
            <a:gd name="connsiteY6" fmla="*/ 2378822 h 2386541"/>
            <a:gd name="connsiteX7" fmla="*/ 16710 w 369135"/>
            <a:gd name="connsiteY7" fmla="*/ 214313 h 2386541"/>
            <a:gd name="connsiteX0" fmla="*/ 0 w 352425"/>
            <a:gd name="connsiteY0" fmla="*/ 214313 h 2386541"/>
            <a:gd name="connsiteX1" fmla="*/ 176213 w 352425"/>
            <a:gd name="connsiteY1" fmla="*/ 0 h 2386541"/>
            <a:gd name="connsiteX2" fmla="*/ 352425 w 352425"/>
            <a:gd name="connsiteY2" fmla="*/ 214313 h 2386541"/>
            <a:gd name="connsiteX3" fmla="*/ 352425 w 352425"/>
            <a:gd name="connsiteY3" fmla="*/ 214313 h 2386541"/>
            <a:gd name="connsiteX4" fmla="*/ 351311 w 352425"/>
            <a:gd name="connsiteY4" fmla="*/ 2373751 h 2386541"/>
            <a:gd name="connsiteX5" fmla="*/ 176213 w 352425"/>
            <a:gd name="connsiteY5" fmla="*/ 2386541 h 2386541"/>
            <a:gd name="connsiteX6" fmla="*/ 13369 w 352425"/>
            <a:gd name="connsiteY6" fmla="*/ 2378822 h 2386541"/>
            <a:gd name="connsiteX7" fmla="*/ 0 w 352425"/>
            <a:gd name="connsiteY7" fmla="*/ 214313 h 2386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52425" h="2386541">
              <a:moveTo>
                <a:pt x="0" y="214313"/>
              </a:moveTo>
              <a:lnTo>
                <a:pt x="176213" y="0"/>
              </a:lnTo>
              <a:lnTo>
                <a:pt x="352425" y="214313"/>
              </a:lnTo>
              <a:lnTo>
                <a:pt x="352425" y="214313"/>
              </a:lnTo>
              <a:cubicBezTo>
                <a:pt x="352054" y="934126"/>
                <a:pt x="351682" y="1653938"/>
                <a:pt x="351311" y="2373751"/>
              </a:cubicBezTo>
              <a:lnTo>
                <a:pt x="176213" y="2386541"/>
              </a:lnTo>
              <a:lnTo>
                <a:pt x="13369" y="2378822"/>
              </a:lnTo>
              <a:cubicBezTo>
                <a:pt x="8913" y="1657319"/>
                <a:pt x="4456" y="935816"/>
                <a:pt x="0" y="214313"/>
              </a:cubicBez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</xdr:colOff>
      <xdr:row>13</xdr:row>
      <xdr:rowOff>114990</xdr:rowOff>
    </xdr:from>
    <xdr:to>
      <xdr:col>20</xdr:col>
      <xdr:colOff>476250</xdr:colOff>
      <xdr:row>15</xdr:row>
      <xdr:rowOff>173181</xdr:rowOff>
    </xdr:to>
    <xdr:sp macro="" textlink="">
      <xdr:nvSpPr>
        <xdr:cNvPr id="481" name="フリーフォーム: 図形 480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/>
      </xdr:nvSpPr>
      <xdr:spPr>
        <a:xfrm>
          <a:off x="6840683" y="851013"/>
          <a:ext cx="5948794" cy="551759"/>
        </a:xfrm>
        <a:custGeom>
          <a:avLst/>
          <a:gdLst>
            <a:gd name="connsiteX0" fmla="*/ 0 w 8133091"/>
            <a:gd name="connsiteY0" fmla="*/ 88773 h 3787648"/>
            <a:gd name="connsiteX1" fmla="*/ 4587875 w 8133091"/>
            <a:gd name="connsiteY1" fmla="*/ 72898 h 3787648"/>
            <a:gd name="connsiteX2" fmla="*/ 6064250 w 8133091"/>
            <a:gd name="connsiteY2" fmla="*/ 882523 h 3787648"/>
            <a:gd name="connsiteX3" fmla="*/ 7810500 w 8133091"/>
            <a:gd name="connsiteY3" fmla="*/ 2787523 h 3787648"/>
            <a:gd name="connsiteX4" fmla="*/ 8128000 w 8133091"/>
            <a:gd name="connsiteY4" fmla="*/ 3787648 h 3787648"/>
            <a:gd name="connsiteX0" fmla="*/ 0 w 8133091"/>
            <a:gd name="connsiteY0" fmla="*/ 42189 h 3852189"/>
            <a:gd name="connsiteX1" fmla="*/ 4587875 w 8133091"/>
            <a:gd name="connsiteY1" fmla="*/ 137439 h 3852189"/>
            <a:gd name="connsiteX2" fmla="*/ 6064250 w 8133091"/>
            <a:gd name="connsiteY2" fmla="*/ 947064 h 3852189"/>
            <a:gd name="connsiteX3" fmla="*/ 7810500 w 8133091"/>
            <a:gd name="connsiteY3" fmla="*/ 2852064 h 3852189"/>
            <a:gd name="connsiteX4" fmla="*/ 8128000 w 8133091"/>
            <a:gd name="connsiteY4" fmla="*/ 3852189 h 3852189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133091" h="3810000">
              <a:moveTo>
                <a:pt x="0" y="0"/>
              </a:moveTo>
              <a:cubicBezTo>
                <a:pt x="1645708" y="52916"/>
                <a:pt x="3577167" y="-55562"/>
                <a:pt x="4587875" y="95250"/>
              </a:cubicBezTo>
              <a:cubicBezTo>
                <a:pt x="5598583" y="246062"/>
                <a:pt x="5527146" y="452438"/>
                <a:pt x="6064250" y="904875"/>
              </a:cubicBezTo>
              <a:cubicBezTo>
                <a:pt x="6601354" y="1357312"/>
                <a:pt x="7466542" y="2325687"/>
                <a:pt x="7810500" y="2809875"/>
              </a:cubicBezTo>
              <a:cubicBezTo>
                <a:pt x="8154458" y="3294063"/>
                <a:pt x="8141229" y="3552031"/>
                <a:pt x="8128000" y="3810000"/>
              </a:cubicBezTo>
            </a:path>
          </a:pathLst>
        </a:custGeom>
        <a:noFill/>
        <a:ln w="28575">
          <a:prstDash val="dash"/>
          <a:headEnd type="arrow"/>
          <a:tailEnd type="oval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133353</xdr:colOff>
      <xdr:row>83</xdr:row>
      <xdr:rowOff>72160</xdr:rowOff>
    </xdr:from>
    <xdr:to>
      <xdr:col>10</xdr:col>
      <xdr:colOff>457201</xdr:colOff>
      <xdr:row>84</xdr:row>
      <xdr:rowOff>57150</xdr:rowOff>
    </xdr:to>
    <xdr:sp macro="" textlink="">
      <xdr:nvSpPr>
        <xdr:cNvPr id="482" name="左中かっこ 481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/>
      </xdr:nvSpPr>
      <xdr:spPr>
        <a:xfrm rot="16200000">
          <a:off x="6446407" y="24543906"/>
          <a:ext cx="232640" cy="1885948"/>
        </a:xfrm>
        <a:prstGeom prst="leftBrace">
          <a:avLst>
            <a:gd name="adj1" fmla="val 53333"/>
            <a:gd name="adj2" fmla="val 50000"/>
          </a:avLst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10585</xdr:colOff>
      <xdr:row>79</xdr:row>
      <xdr:rowOff>232833</xdr:rowOff>
    </xdr:from>
    <xdr:to>
      <xdr:col>55</xdr:col>
      <xdr:colOff>3</xdr:colOff>
      <xdr:row>81</xdr:row>
      <xdr:rowOff>94288</xdr:rowOff>
    </xdr:to>
    <xdr:sp macro="" textlink="">
      <xdr:nvSpPr>
        <xdr:cNvPr id="484" name="左中かっこ 483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/>
      </xdr:nvSpPr>
      <xdr:spPr>
        <a:xfrm rot="16200000">
          <a:off x="34279900" y="16573018"/>
          <a:ext cx="348288" cy="1365252"/>
        </a:xfrm>
        <a:prstGeom prst="leftBrace">
          <a:avLst>
            <a:gd name="adj1" fmla="val 53333"/>
            <a:gd name="adj2" fmla="val 50000"/>
          </a:avLst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582084</xdr:colOff>
      <xdr:row>70</xdr:row>
      <xdr:rowOff>84667</xdr:rowOff>
    </xdr:from>
    <xdr:to>
      <xdr:col>52</xdr:col>
      <xdr:colOff>645583</xdr:colOff>
      <xdr:row>71</xdr:row>
      <xdr:rowOff>127000</xdr:rowOff>
    </xdr:to>
    <xdr:sp macro="" textlink="">
      <xdr:nvSpPr>
        <xdr:cNvPr id="486" name="フリーフォーム: 図形 485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/>
      </xdr:nvSpPr>
      <xdr:spPr>
        <a:xfrm>
          <a:off x="31580667" y="14721417"/>
          <a:ext cx="2137833" cy="285750"/>
        </a:xfrm>
        <a:custGeom>
          <a:avLst/>
          <a:gdLst>
            <a:gd name="connsiteX0" fmla="*/ 0 w 8133091"/>
            <a:gd name="connsiteY0" fmla="*/ 88773 h 3787648"/>
            <a:gd name="connsiteX1" fmla="*/ 4587875 w 8133091"/>
            <a:gd name="connsiteY1" fmla="*/ 72898 h 3787648"/>
            <a:gd name="connsiteX2" fmla="*/ 6064250 w 8133091"/>
            <a:gd name="connsiteY2" fmla="*/ 882523 h 3787648"/>
            <a:gd name="connsiteX3" fmla="*/ 7810500 w 8133091"/>
            <a:gd name="connsiteY3" fmla="*/ 2787523 h 3787648"/>
            <a:gd name="connsiteX4" fmla="*/ 8128000 w 8133091"/>
            <a:gd name="connsiteY4" fmla="*/ 3787648 h 3787648"/>
            <a:gd name="connsiteX0" fmla="*/ 0 w 8133091"/>
            <a:gd name="connsiteY0" fmla="*/ 42189 h 3852189"/>
            <a:gd name="connsiteX1" fmla="*/ 4587875 w 8133091"/>
            <a:gd name="connsiteY1" fmla="*/ 137439 h 3852189"/>
            <a:gd name="connsiteX2" fmla="*/ 6064250 w 8133091"/>
            <a:gd name="connsiteY2" fmla="*/ 947064 h 3852189"/>
            <a:gd name="connsiteX3" fmla="*/ 7810500 w 8133091"/>
            <a:gd name="connsiteY3" fmla="*/ 2852064 h 3852189"/>
            <a:gd name="connsiteX4" fmla="*/ 8128000 w 8133091"/>
            <a:gd name="connsiteY4" fmla="*/ 3852189 h 3852189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133091" h="3810000">
              <a:moveTo>
                <a:pt x="0" y="0"/>
              </a:moveTo>
              <a:cubicBezTo>
                <a:pt x="1645708" y="52916"/>
                <a:pt x="3577167" y="-55562"/>
                <a:pt x="4587875" y="95250"/>
              </a:cubicBezTo>
              <a:cubicBezTo>
                <a:pt x="5598583" y="246062"/>
                <a:pt x="5527146" y="452438"/>
                <a:pt x="6064250" y="904875"/>
              </a:cubicBezTo>
              <a:cubicBezTo>
                <a:pt x="6601354" y="1357312"/>
                <a:pt x="7466542" y="2325687"/>
                <a:pt x="7810500" y="2809875"/>
              </a:cubicBezTo>
              <a:cubicBezTo>
                <a:pt x="8154458" y="3294063"/>
                <a:pt x="8141229" y="3552031"/>
                <a:pt x="8128000" y="3810000"/>
              </a:cubicBezTo>
            </a:path>
          </a:pathLst>
        </a:custGeom>
        <a:noFill/>
        <a:ln w="28575">
          <a:prstDash val="dash"/>
          <a:headEnd type="arrow"/>
          <a:tailEnd type="oval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254001</xdr:colOff>
      <xdr:row>42</xdr:row>
      <xdr:rowOff>84667</xdr:rowOff>
    </xdr:from>
    <xdr:to>
      <xdr:col>53</xdr:col>
      <xdr:colOff>31751</xdr:colOff>
      <xdr:row>45</xdr:row>
      <xdr:rowOff>105832</xdr:rowOff>
    </xdr:to>
    <xdr:sp macro="" textlink="">
      <xdr:nvSpPr>
        <xdr:cNvPr id="488" name="フリーフォーム: 図形 487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/>
      </xdr:nvSpPr>
      <xdr:spPr>
        <a:xfrm>
          <a:off x="31252584" y="7895167"/>
          <a:ext cx="2540000" cy="751415"/>
        </a:xfrm>
        <a:custGeom>
          <a:avLst/>
          <a:gdLst>
            <a:gd name="connsiteX0" fmla="*/ 0 w 8133091"/>
            <a:gd name="connsiteY0" fmla="*/ 88773 h 3787648"/>
            <a:gd name="connsiteX1" fmla="*/ 4587875 w 8133091"/>
            <a:gd name="connsiteY1" fmla="*/ 72898 h 3787648"/>
            <a:gd name="connsiteX2" fmla="*/ 6064250 w 8133091"/>
            <a:gd name="connsiteY2" fmla="*/ 882523 h 3787648"/>
            <a:gd name="connsiteX3" fmla="*/ 7810500 w 8133091"/>
            <a:gd name="connsiteY3" fmla="*/ 2787523 h 3787648"/>
            <a:gd name="connsiteX4" fmla="*/ 8128000 w 8133091"/>
            <a:gd name="connsiteY4" fmla="*/ 3787648 h 3787648"/>
            <a:gd name="connsiteX0" fmla="*/ 0 w 8133091"/>
            <a:gd name="connsiteY0" fmla="*/ 42189 h 3852189"/>
            <a:gd name="connsiteX1" fmla="*/ 4587875 w 8133091"/>
            <a:gd name="connsiteY1" fmla="*/ 137439 h 3852189"/>
            <a:gd name="connsiteX2" fmla="*/ 6064250 w 8133091"/>
            <a:gd name="connsiteY2" fmla="*/ 947064 h 3852189"/>
            <a:gd name="connsiteX3" fmla="*/ 7810500 w 8133091"/>
            <a:gd name="connsiteY3" fmla="*/ 2852064 h 3852189"/>
            <a:gd name="connsiteX4" fmla="*/ 8128000 w 8133091"/>
            <a:gd name="connsiteY4" fmla="*/ 3852189 h 3852189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133091" h="3810000">
              <a:moveTo>
                <a:pt x="0" y="0"/>
              </a:moveTo>
              <a:cubicBezTo>
                <a:pt x="1645708" y="52916"/>
                <a:pt x="3577167" y="-55562"/>
                <a:pt x="4587875" y="95250"/>
              </a:cubicBezTo>
              <a:cubicBezTo>
                <a:pt x="5598583" y="246062"/>
                <a:pt x="5527146" y="452438"/>
                <a:pt x="6064250" y="904875"/>
              </a:cubicBezTo>
              <a:cubicBezTo>
                <a:pt x="6601354" y="1357312"/>
                <a:pt x="7466542" y="2325687"/>
                <a:pt x="7810500" y="2809875"/>
              </a:cubicBezTo>
              <a:cubicBezTo>
                <a:pt x="8154458" y="3294063"/>
                <a:pt x="8141229" y="3552031"/>
                <a:pt x="8128000" y="3810000"/>
              </a:cubicBezTo>
            </a:path>
          </a:pathLst>
        </a:custGeom>
        <a:noFill/>
        <a:ln w="28575">
          <a:prstDash val="dash"/>
          <a:headEnd type="arrow"/>
          <a:tailEnd type="oval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295276</xdr:colOff>
      <xdr:row>82</xdr:row>
      <xdr:rowOff>3174</xdr:rowOff>
    </xdr:from>
    <xdr:to>
      <xdr:col>49</xdr:col>
      <xdr:colOff>630768</xdr:colOff>
      <xdr:row>83</xdr:row>
      <xdr:rowOff>200025</xdr:rowOff>
    </xdr:to>
    <xdr:sp macro="" textlink="">
      <xdr:nvSpPr>
        <xdr:cNvPr id="497" name="右中かっこ 496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/>
      </xdr:nvSpPr>
      <xdr:spPr>
        <a:xfrm>
          <a:off x="35080576" y="24596724"/>
          <a:ext cx="335492" cy="454026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247651</xdr:colOff>
      <xdr:row>88</xdr:row>
      <xdr:rowOff>67733</xdr:rowOff>
    </xdr:from>
    <xdr:to>
      <xdr:col>49</xdr:col>
      <xdr:colOff>641351</xdr:colOff>
      <xdr:row>89</xdr:row>
      <xdr:rowOff>264584</xdr:rowOff>
    </xdr:to>
    <xdr:sp macro="" textlink="">
      <xdr:nvSpPr>
        <xdr:cNvPr id="506" name="右中かっこ 505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/>
      </xdr:nvSpPr>
      <xdr:spPr>
        <a:xfrm>
          <a:off x="35032951" y="26137658"/>
          <a:ext cx="393700" cy="444501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476250</xdr:colOff>
      <xdr:row>88</xdr:row>
      <xdr:rowOff>10583</xdr:rowOff>
    </xdr:from>
    <xdr:to>
      <xdr:col>5</xdr:col>
      <xdr:colOff>31750</xdr:colOff>
      <xdr:row>89</xdr:row>
      <xdr:rowOff>207434</xdr:rowOff>
    </xdr:to>
    <xdr:sp macro="" textlink="">
      <xdr:nvSpPr>
        <xdr:cNvPr id="509" name="右中かっこ 508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/>
      </xdr:nvSpPr>
      <xdr:spPr>
        <a:xfrm>
          <a:off x="3467100" y="26080508"/>
          <a:ext cx="269875" cy="444501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378593</xdr:colOff>
      <xdr:row>78</xdr:row>
      <xdr:rowOff>121227</xdr:rowOff>
    </xdr:from>
    <xdr:to>
      <xdr:col>45</xdr:col>
      <xdr:colOff>393988</xdr:colOff>
      <xdr:row>82</xdr:row>
      <xdr:rowOff>241492</xdr:rowOff>
    </xdr:to>
    <xdr:cxnSp macro="">
      <xdr:nvCxnSpPr>
        <xdr:cNvPr id="512" name="直線コネクタ 511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CxnSpPr>
          <a:stCxn id="422" idx="2"/>
          <a:endCxn id="428" idx="0"/>
        </xdr:cNvCxnSpPr>
      </xdr:nvCxnSpPr>
      <xdr:spPr>
        <a:xfrm flipH="1">
          <a:off x="29271093" y="16715894"/>
          <a:ext cx="15395" cy="1104515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126998</xdr:colOff>
      <xdr:row>84</xdr:row>
      <xdr:rowOff>116416</xdr:rowOff>
    </xdr:from>
    <xdr:to>
      <xdr:col>1</xdr:col>
      <xdr:colOff>655202</xdr:colOff>
      <xdr:row>86</xdr:row>
      <xdr:rowOff>151052</xdr:rowOff>
    </xdr:to>
    <xdr:grpSp>
      <xdr:nvGrpSpPr>
        <xdr:cNvPr id="518" name="グループ化 517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GrpSpPr/>
      </xdr:nvGrpSpPr>
      <xdr:grpSpPr>
        <a:xfrm>
          <a:off x="1003298" y="25214791"/>
          <a:ext cx="528204" cy="510886"/>
          <a:chOff x="95250" y="3541569"/>
          <a:chExt cx="528204" cy="519545"/>
        </a:xfrm>
      </xdr:grpSpPr>
      <xdr:sp macro="" textlink="">
        <xdr:nvSpPr>
          <xdr:cNvPr id="519" name="正方形/長方形 518">
            <a:extLst>
              <a:ext uri="{FF2B5EF4-FFF2-40B4-BE49-F238E27FC236}">
                <a16:creationId xmlns:a16="http://schemas.microsoft.com/office/drawing/2014/main" id="{00000000-0008-0000-0100-000007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20" name="テキスト ボックス 519">
            <a:extLst>
              <a:ext uri="{FF2B5EF4-FFF2-40B4-BE49-F238E27FC236}">
                <a16:creationId xmlns:a16="http://schemas.microsoft.com/office/drawing/2014/main" id="{00000000-0008-0000-0100-000008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ja-JP" altLang="en-US" sz="2400" b="1">
                <a:solidFill>
                  <a:schemeClr val="bg1"/>
                </a:solidFill>
              </a:rPr>
              <a:t>０</a:t>
            </a:r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127000</xdr:colOff>
      <xdr:row>18</xdr:row>
      <xdr:rowOff>201083</xdr:rowOff>
    </xdr:from>
    <xdr:to>
      <xdr:col>1</xdr:col>
      <xdr:colOff>655204</xdr:colOff>
      <xdr:row>20</xdr:row>
      <xdr:rowOff>235718</xdr:rowOff>
    </xdr:to>
    <xdr:grpSp>
      <xdr:nvGrpSpPr>
        <xdr:cNvPr id="524" name="グループ化 523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GrpSpPr/>
      </xdr:nvGrpSpPr>
      <xdr:grpSpPr>
        <a:xfrm>
          <a:off x="1003300" y="8887883"/>
          <a:ext cx="528204" cy="596610"/>
          <a:chOff x="95250" y="3541569"/>
          <a:chExt cx="528204" cy="519545"/>
        </a:xfrm>
      </xdr:grpSpPr>
      <xdr:sp macro="" textlink="">
        <xdr:nvSpPr>
          <xdr:cNvPr id="525" name="正方形/長方形 524">
            <a:extLst>
              <a:ext uri="{FF2B5EF4-FFF2-40B4-BE49-F238E27FC236}">
                <a16:creationId xmlns:a16="http://schemas.microsoft.com/office/drawing/2014/main" id="{00000000-0008-0000-0100-00000D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26" name="テキスト ボックス 525">
            <a:extLst>
              <a:ext uri="{FF2B5EF4-FFF2-40B4-BE49-F238E27FC236}">
                <a16:creationId xmlns:a16="http://schemas.microsoft.com/office/drawing/2014/main" id="{00000000-0008-0000-0100-00000E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ja-JP" altLang="en-US" sz="2400" b="1">
                <a:solidFill>
                  <a:schemeClr val="bg1"/>
                </a:solidFill>
              </a:rPr>
              <a:t>５</a:t>
            </a:r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371297</xdr:colOff>
      <xdr:row>20</xdr:row>
      <xdr:rowOff>170041</xdr:rowOff>
    </xdr:from>
    <xdr:to>
      <xdr:col>1</xdr:col>
      <xdr:colOff>384846</xdr:colOff>
      <xdr:row>30</xdr:row>
      <xdr:rowOff>199159</xdr:rowOff>
    </xdr:to>
    <xdr:cxnSp macro="">
      <xdr:nvCxnSpPr>
        <xdr:cNvPr id="528" name="直線コネクタ 527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CxnSpPr>
          <a:cxnSpLocks/>
          <a:stCxn id="526" idx="2"/>
          <a:endCxn id="3" idx="0"/>
        </xdr:cNvCxnSpPr>
      </xdr:nvCxnSpPr>
      <xdr:spPr>
        <a:xfrm>
          <a:off x="1196797" y="9425166"/>
          <a:ext cx="13549" cy="2553243"/>
        </a:xfrm>
        <a:prstGeom prst="line">
          <a:avLst/>
        </a:prstGeom>
        <a:ln w="571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444500</xdr:colOff>
      <xdr:row>95</xdr:row>
      <xdr:rowOff>190501</xdr:rowOff>
    </xdr:from>
    <xdr:to>
      <xdr:col>5</xdr:col>
      <xdr:colOff>284787</xdr:colOff>
      <xdr:row>97</xdr:row>
      <xdr:rowOff>225136</xdr:rowOff>
    </xdr:to>
    <xdr:grpSp>
      <xdr:nvGrpSpPr>
        <xdr:cNvPr id="543" name="グループ化 542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GrpSpPr/>
      </xdr:nvGrpSpPr>
      <xdr:grpSpPr>
        <a:xfrm>
          <a:off x="3521075" y="28565476"/>
          <a:ext cx="573712" cy="510885"/>
          <a:chOff x="95250" y="3541569"/>
          <a:chExt cx="528204" cy="519545"/>
        </a:xfrm>
      </xdr:grpSpPr>
      <xdr:sp macro="" textlink="">
        <xdr:nvSpPr>
          <xdr:cNvPr id="544" name="正方形/長方形 543">
            <a:extLst>
              <a:ext uri="{FF2B5EF4-FFF2-40B4-BE49-F238E27FC236}">
                <a16:creationId xmlns:a16="http://schemas.microsoft.com/office/drawing/2014/main" id="{00000000-0008-0000-0100-000020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545" name="テキスト ボックス 544">
            <a:extLst>
              <a:ext uri="{FF2B5EF4-FFF2-40B4-BE49-F238E27FC236}">
                <a16:creationId xmlns:a16="http://schemas.microsoft.com/office/drawing/2014/main" id="{00000000-0008-0000-0100-000021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t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24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游ゴシック" panose="020B0400000000000000" pitchFamily="50" charset="-128"/>
                <a:cs typeface="+mn-cs"/>
              </a:rPr>
              <a:t>５</a:t>
            </a:r>
            <a:endParaRPr kumimoji="1" lang="en-US" altLang="ja-JP" sz="24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endParaRPr>
          </a:p>
        </xdr:txBody>
      </xdr:sp>
    </xdr:grpSp>
    <xdr:clientData/>
  </xdr:twoCellAnchor>
  <xdr:twoCellAnchor>
    <xdr:from>
      <xdr:col>4</xdr:col>
      <xdr:colOff>0</xdr:colOff>
      <xdr:row>98</xdr:row>
      <xdr:rowOff>0</xdr:rowOff>
    </xdr:from>
    <xdr:to>
      <xdr:col>4</xdr:col>
      <xdr:colOff>528204</xdr:colOff>
      <xdr:row>100</xdr:row>
      <xdr:rowOff>25975</xdr:rowOff>
    </xdr:to>
    <xdr:grpSp>
      <xdr:nvGrpSpPr>
        <xdr:cNvPr id="549" name="グループ化 548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GrpSpPr/>
      </xdr:nvGrpSpPr>
      <xdr:grpSpPr>
        <a:xfrm>
          <a:off x="3076575" y="29089350"/>
          <a:ext cx="528204" cy="502225"/>
          <a:chOff x="95250" y="3541569"/>
          <a:chExt cx="528204" cy="519545"/>
        </a:xfrm>
      </xdr:grpSpPr>
      <xdr:sp macro="" textlink="">
        <xdr:nvSpPr>
          <xdr:cNvPr id="550" name="正方形/長方形 549">
            <a:extLst>
              <a:ext uri="{FF2B5EF4-FFF2-40B4-BE49-F238E27FC236}">
                <a16:creationId xmlns:a16="http://schemas.microsoft.com/office/drawing/2014/main" id="{00000000-0008-0000-0100-000026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51" name="テキスト ボックス 550">
            <a:extLst>
              <a:ext uri="{FF2B5EF4-FFF2-40B4-BE49-F238E27FC236}">
                <a16:creationId xmlns:a16="http://schemas.microsoft.com/office/drawing/2014/main" id="{00000000-0008-0000-0100-000027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3</a:t>
            </a:r>
          </a:p>
        </xdr:txBody>
      </xdr:sp>
    </xdr:grpSp>
    <xdr:clientData/>
  </xdr:twoCellAnchor>
  <xdr:twoCellAnchor>
    <xdr:from>
      <xdr:col>5</xdr:col>
      <xdr:colOff>190499</xdr:colOff>
      <xdr:row>97</xdr:row>
      <xdr:rowOff>232832</xdr:rowOff>
    </xdr:from>
    <xdr:to>
      <xdr:col>6</xdr:col>
      <xdr:colOff>30787</xdr:colOff>
      <xdr:row>100</xdr:row>
      <xdr:rowOff>24051</xdr:rowOff>
    </xdr:to>
    <xdr:grpSp>
      <xdr:nvGrpSpPr>
        <xdr:cNvPr id="555" name="グループ化 554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GrpSpPr/>
      </xdr:nvGrpSpPr>
      <xdr:grpSpPr>
        <a:xfrm>
          <a:off x="4000499" y="29084057"/>
          <a:ext cx="573713" cy="505594"/>
          <a:chOff x="95250" y="3541569"/>
          <a:chExt cx="528204" cy="519545"/>
        </a:xfrm>
      </xdr:grpSpPr>
      <xdr:sp macro="" textlink="">
        <xdr:nvSpPr>
          <xdr:cNvPr id="556" name="正方形/長方形 555">
            <a:extLst>
              <a:ext uri="{FF2B5EF4-FFF2-40B4-BE49-F238E27FC236}">
                <a16:creationId xmlns:a16="http://schemas.microsoft.com/office/drawing/2014/main" id="{00000000-0008-0000-0100-00002C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57" name="テキスト ボックス 556">
            <a:extLst>
              <a:ext uri="{FF2B5EF4-FFF2-40B4-BE49-F238E27FC236}">
                <a16:creationId xmlns:a16="http://schemas.microsoft.com/office/drawing/2014/main" id="{00000000-0008-0000-0100-00002D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4</a:t>
            </a:r>
          </a:p>
        </xdr:txBody>
      </xdr:sp>
    </xdr:grpSp>
    <xdr:clientData/>
  </xdr:twoCellAnchor>
  <xdr:twoCellAnchor>
    <xdr:from>
      <xdr:col>4</xdr:col>
      <xdr:colOff>0</xdr:colOff>
      <xdr:row>100</xdr:row>
      <xdr:rowOff>0</xdr:rowOff>
    </xdr:from>
    <xdr:to>
      <xdr:col>4</xdr:col>
      <xdr:colOff>528204</xdr:colOff>
      <xdr:row>102</xdr:row>
      <xdr:rowOff>34636</xdr:rowOff>
    </xdr:to>
    <xdr:grpSp>
      <xdr:nvGrpSpPr>
        <xdr:cNvPr id="562" name="グループ化 561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GrpSpPr/>
      </xdr:nvGrpSpPr>
      <xdr:grpSpPr>
        <a:xfrm>
          <a:off x="3076575" y="29565600"/>
          <a:ext cx="528204" cy="510886"/>
          <a:chOff x="95250" y="3541569"/>
          <a:chExt cx="528204" cy="519545"/>
        </a:xfrm>
      </xdr:grpSpPr>
      <xdr:sp macro="" textlink="">
        <xdr:nvSpPr>
          <xdr:cNvPr id="563" name="正方形/長方形 562">
            <a:extLst>
              <a:ext uri="{FF2B5EF4-FFF2-40B4-BE49-F238E27FC236}">
                <a16:creationId xmlns:a16="http://schemas.microsoft.com/office/drawing/2014/main" id="{00000000-0008-0000-0100-000033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64" name="テキスト ボックス 563">
            <a:extLst>
              <a:ext uri="{FF2B5EF4-FFF2-40B4-BE49-F238E27FC236}">
                <a16:creationId xmlns:a16="http://schemas.microsoft.com/office/drawing/2014/main" id="{00000000-0008-0000-0100-000034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1</a:t>
            </a:r>
          </a:p>
        </xdr:txBody>
      </xdr:sp>
    </xdr:grpSp>
    <xdr:clientData/>
  </xdr:twoCellAnchor>
  <xdr:twoCellAnchor>
    <xdr:from>
      <xdr:col>5</xdr:col>
      <xdr:colOff>190500</xdr:colOff>
      <xdr:row>100</xdr:row>
      <xdr:rowOff>10583</xdr:rowOff>
    </xdr:from>
    <xdr:to>
      <xdr:col>6</xdr:col>
      <xdr:colOff>30788</xdr:colOff>
      <xdr:row>102</xdr:row>
      <xdr:rowOff>36559</xdr:rowOff>
    </xdr:to>
    <xdr:grpSp>
      <xdr:nvGrpSpPr>
        <xdr:cNvPr id="568" name="グループ化 567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GrpSpPr/>
      </xdr:nvGrpSpPr>
      <xdr:grpSpPr>
        <a:xfrm>
          <a:off x="4000500" y="29576183"/>
          <a:ext cx="573713" cy="502226"/>
          <a:chOff x="95250" y="3541569"/>
          <a:chExt cx="528204" cy="519545"/>
        </a:xfrm>
      </xdr:grpSpPr>
      <xdr:sp macro="" textlink="">
        <xdr:nvSpPr>
          <xdr:cNvPr id="579" name="正方形/長方形 578">
            <a:extLst>
              <a:ext uri="{FF2B5EF4-FFF2-40B4-BE49-F238E27FC236}">
                <a16:creationId xmlns:a16="http://schemas.microsoft.com/office/drawing/2014/main" id="{00000000-0008-0000-0100-000043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82" name="テキスト ボックス 581">
            <a:extLst>
              <a:ext uri="{FF2B5EF4-FFF2-40B4-BE49-F238E27FC236}">
                <a16:creationId xmlns:a16="http://schemas.microsoft.com/office/drawing/2014/main" id="{00000000-0008-0000-0100-000046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2</a:t>
            </a:r>
          </a:p>
        </xdr:txBody>
      </xdr:sp>
    </xdr:grpSp>
    <xdr:clientData/>
  </xdr:twoCellAnchor>
  <xdr:twoCellAnchor>
    <xdr:from>
      <xdr:col>4</xdr:col>
      <xdr:colOff>444501</xdr:colOff>
      <xdr:row>102</xdr:row>
      <xdr:rowOff>0</xdr:rowOff>
    </xdr:from>
    <xdr:to>
      <xdr:col>5</xdr:col>
      <xdr:colOff>284788</xdr:colOff>
      <xdr:row>104</xdr:row>
      <xdr:rowOff>34637</xdr:rowOff>
    </xdr:to>
    <xdr:grpSp>
      <xdr:nvGrpSpPr>
        <xdr:cNvPr id="590" name="グループ化 589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GrpSpPr/>
      </xdr:nvGrpSpPr>
      <xdr:grpSpPr>
        <a:xfrm>
          <a:off x="3521076" y="30041850"/>
          <a:ext cx="573712" cy="529937"/>
          <a:chOff x="95250" y="3541569"/>
          <a:chExt cx="528204" cy="519545"/>
        </a:xfrm>
      </xdr:grpSpPr>
      <xdr:sp macro="" textlink="">
        <xdr:nvSpPr>
          <xdr:cNvPr id="591" name="正方形/長方形 590">
            <a:extLst>
              <a:ext uri="{FF2B5EF4-FFF2-40B4-BE49-F238E27FC236}">
                <a16:creationId xmlns:a16="http://schemas.microsoft.com/office/drawing/2014/main" id="{00000000-0008-0000-0100-00004F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93" name="テキスト ボックス 592">
            <a:extLst>
              <a:ext uri="{FF2B5EF4-FFF2-40B4-BE49-F238E27FC236}">
                <a16:creationId xmlns:a16="http://schemas.microsoft.com/office/drawing/2014/main" id="{00000000-0008-0000-0100-000051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ja-JP" altLang="en-US" sz="2400" b="1">
                <a:solidFill>
                  <a:schemeClr val="bg1"/>
                </a:solidFill>
              </a:rPr>
              <a:t>０</a:t>
            </a:r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8</xdr:col>
      <xdr:colOff>84666</xdr:colOff>
      <xdr:row>96</xdr:row>
      <xdr:rowOff>190500</xdr:rowOff>
    </xdr:from>
    <xdr:to>
      <xdr:col>8</xdr:col>
      <xdr:colOff>529166</xdr:colOff>
      <xdr:row>103</xdr:row>
      <xdr:rowOff>137584</xdr:rowOff>
    </xdr:to>
    <xdr:sp macro="" textlink="">
      <xdr:nvSpPr>
        <xdr:cNvPr id="595" name="右中かっこ 594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/>
      </xdr:nvSpPr>
      <xdr:spPr>
        <a:xfrm>
          <a:off x="4900083" y="20753917"/>
          <a:ext cx="444500" cy="1651000"/>
        </a:xfrm>
        <a:prstGeom prst="rightBrace">
          <a:avLst>
            <a:gd name="adj1" fmla="val 53571"/>
            <a:gd name="adj2" fmla="val 50000"/>
          </a:avLst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528204</xdr:colOff>
      <xdr:row>99</xdr:row>
      <xdr:rowOff>25975</xdr:rowOff>
    </xdr:to>
    <xdr:grpSp>
      <xdr:nvGrpSpPr>
        <xdr:cNvPr id="630" name="グループ化 629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GrpSpPr/>
      </xdr:nvGrpSpPr>
      <xdr:grpSpPr>
        <a:xfrm>
          <a:off x="28794075" y="28851225"/>
          <a:ext cx="528204" cy="502225"/>
          <a:chOff x="95250" y="3541569"/>
          <a:chExt cx="528204" cy="519545"/>
        </a:xfrm>
        <a:solidFill>
          <a:schemeClr val="accent4">
            <a:lumMod val="75000"/>
          </a:schemeClr>
        </a:solidFill>
      </xdr:grpSpPr>
      <xdr:sp macro="" textlink="">
        <xdr:nvSpPr>
          <xdr:cNvPr id="631" name="正方形/長方形 630">
            <a:extLst>
              <a:ext uri="{FF2B5EF4-FFF2-40B4-BE49-F238E27FC236}">
                <a16:creationId xmlns:a16="http://schemas.microsoft.com/office/drawing/2014/main" id="{00000000-0008-0000-0100-000077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32" name="テキスト ボックス 631">
            <a:extLst>
              <a:ext uri="{FF2B5EF4-FFF2-40B4-BE49-F238E27FC236}">
                <a16:creationId xmlns:a16="http://schemas.microsoft.com/office/drawing/2014/main" id="{00000000-0008-0000-0100-000078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4</a:t>
            </a:r>
          </a:p>
        </xdr:txBody>
      </xdr:sp>
    </xdr:grp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528204</xdr:colOff>
      <xdr:row>101</xdr:row>
      <xdr:rowOff>34636</xdr:rowOff>
    </xdr:to>
    <xdr:grpSp>
      <xdr:nvGrpSpPr>
        <xdr:cNvPr id="636" name="グループ化 635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GrpSpPr/>
      </xdr:nvGrpSpPr>
      <xdr:grpSpPr>
        <a:xfrm>
          <a:off x="28794075" y="29327475"/>
          <a:ext cx="528204" cy="510886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637" name="正方形/長方形 636">
            <a:extLst>
              <a:ext uri="{FF2B5EF4-FFF2-40B4-BE49-F238E27FC236}">
                <a16:creationId xmlns:a16="http://schemas.microsoft.com/office/drawing/2014/main" id="{00000000-0008-0000-0100-00007D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38" name="テキスト ボックス 637">
            <a:extLst>
              <a:ext uri="{FF2B5EF4-FFF2-40B4-BE49-F238E27FC236}">
                <a16:creationId xmlns:a16="http://schemas.microsoft.com/office/drawing/2014/main" id="{00000000-0008-0000-0100-00007E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2</a:t>
            </a:r>
          </a:p>
        </xdr:txBody>
      </xdr:sp>
    </xdr:grpSp>
    <xdr:clientData/>
  </xdr:twoCellAnchor>
  <xdr:twoCellAnchor>
    <xdr:from>
      <xdr:col>40</xdr:col>
      <xdr:colOff>190500</xdr:colOff>
      <xdr:row>99</xdr:row>
      <xdr:rowOff>10583</xdr:rowOff>
    </xdr:from>
    <xdr:to>
      <xdr:col>41</xdr:col>
      <xdr:colOff>30788</xdr:colOff>
      <xdr:row>101</xdr:row>
      <xdr:rowOff>36559</xdr:rowOff>
    </xdr:to>
    <xdr:grpSp>
      <xdr:nvGrpSpPr>
        <xdr:cNvPr id="639" name="グループ化 638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GrpSpPr/>
      </xdr:nvGrpSpPr>
      <xdr:grpSpPr>
        <a:xfrm>
          <a:off x="29718000" y="29338058"/>
          <a:ext cx="573713" cy="502226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640" name="正方形/長方形 639">
            <a:extLst>
              <a:ext uri="{FF2B5EF4-FFF2-40B4-BE49-F238E27FC236}">
                <a16:creationId xmlns:a16="http://schemas.microsoft.com/office/drawing/2014/main" id="{00000000-0008-0000-0100-000080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41" name="テキスト ボックス 640">
            <a:extLst>
              <a:ext uri="{FF2B5EF4-FFF2-40B4-BE49-F238E27FC236}">
                <a16:creationId xmlns:a16="http://schemas.microsoft.com/office/drawing/2014/main" id="{00000000-0008-0000-0100-000081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</a:rPr>
              <a:t>３</a:t>
            </a:r>
            <a:endParaRPr kumimoji="1" lang="en-US" altLang="ja-JP" sz="2000" b="1">
              <a:solidFill>
                <a:schemeClr val="bg1"/>
              </a:solidFill>
            </a:endParaRPr>
          </a:p>
          <a:p>
            <a:pPr algn="ctr"/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43</xdr:col>
      <xdr:colOff>84666</xdr:colOff>
      <xdr:row>95</xdr:row>
      <xdr:rowOff>190500</xdr:rowOff>
    </xdr:from>
    <xdr:to>
      <xdr:col>43</xdr:col>
      <xdr:colOff>529166</xdr:colOff>
      <xdr:row>104</xdr:row>
      <xdr:rowOff>176893</xdr:rowOff>
    </xdr:to>
    <xdr:sp macro="" textlink="">
      <xdr:nvSpPr>
        <xdr:cNvPr id="645" name="右中かっこ 644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/>
      </xdr:nvSpPr>
      <xdr:spPr>
        <a:xfrm>
          <a:off x="27979309" y="21417643"/>
          <a:ext cx="444500" cy="2367643"/>
        </a:xfrm>
        <a:prstGeom prst="rightBrace">
          <a:avLst>
            <a:gd name="adj1" fmla="val 53571"/>
            <a:gd name="adj2" fmla="val 50000"/>
          </a:avLst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528204</xdr:colOff>
      <xdr:row>97</xdr:row>
      <xdr:rowOff>25976</xdr:rowOff>
    </xdr:to>
    <xdr:grpSp>
      <xdr:nvGrpSpPr>
        <xdr:cNvPr id="652" name="グループ化 651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GrpSpPr/>
      </xdr:nvGrpSpPr>
      <xdr:grpSpPr>
        <a:xfrm>
          <a:off x="28794075" y="28374975"/>
          <a:ext cx="528204" cy="502226"/>
          <a:chOff x="95250" y="3541569"/>
          <a:chExt cx="528204" cy="519545"/>
        </a:xfrm>
      </xdr:grpSpPr>
      <xdr:sp macro="" textlink="">
        <xdr:nvSpPr>
          <xdr:cNvPr id="653" name="正方形/長方形 652">
            <a:extLst>
              <a:ext uri="{FF2B5EF4-FFF2-40B4-BE49-F238E27FC236}">
                <a16:creationId xmlns:a16="http://schemas.microsoft.com/office/drawing/2014/main" id="{00000000-0008-0000-0100-00008D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chemeClr val="accent4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54" name="テキスト ボックス 653">
            <a:extLst>
              <a:ext uri="{FF2B5EF4-FFF2-40B4-BE49-F238E27FC236}">
                <a16:creationId xmlns:a16="http://schemas.microsoft.com/office/drawing/2014/main" id="{00000000-0008-0000-0100-00008E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3</a:t>
            </a:r>
          </a:p>
          <a:p>
            <a:pPr algn="ctr"/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40</xdr:col>
      <xdr:colOff>190500</xdr:colOff>
      <xdr:row>95</xdr:row>
      <xdr:rowOff>0</xdr:rowOff>
    </xdr:from>
    <xdr:to>
      <xdr:col>41</xdr:col>
      <xdr:colOff>30787</xdr:colOff>
      <xdr:row>97</xdr:row>
      <xdr:rowOff>34636</xdr:rowOff>
    </xdr:to>
    <xdr:grpSp>
      <xdr:nvGrpSpPr>
        <xdr:cNvPr id="663" name="グループ化 662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GrpSpPr/>
      </xdr:nvGrpSpPr>
      <xdr:grpSpPr>
        <a:xfrm>
          <a:off x="29718000" y="28374975"/>
          <a:ext cx="573712" cy="510886"/>
          <a:chOff x="95250" y="3541569"/>
          <a:chExt cx="528204" cy="519545"/>
        </a:xfrm>
      </xdr:grpSpPr>
      <xdr:sp macro="" textlink="">
        <xdr:nvSpPr>
          <xdr:cNvPr id="666" name="正方形/長方形 665">
            <a:extLst>
              <a:ext uri="{FF2B5EF4-FFF2-40B4-BE49-F238E27FC236}">
                <a16:creationId xmlns:a16="http://schemas.microsoft.com/office/drawing/2014/main" id="{00000000-0008-0000-0100-00009A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chemeClr val="accent4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68" name="テキスト ボックス 667">
            <a:extLst>
              <a:ext uri="{FF2B5EF4-FFF2-40B4-BE49-F238E27FC236}">
                <a16:creationId xmlns:a16="http://schemas.microsoft.com/office/drawing/2014/main" id="{00000000-0008-0000-0100-00009C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6</a:t>
            </a:r>
          </a:p>
        </xdr:txBody>
      </xdr:sp>
    </xdr:grp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528204</xdr:colOff>
      <xdr:row>103</xdr:row>
      <xdr:rowOff>25976</xdr:rowOff>
    </xdr:to>
    <xdr:grpSp>
      <xdr:nvGrpSpPr>
        <xdr:cNvPr id="680" name="グループ化 679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GrpSpPr/>
      </xdr:nvGrpSpPr>
      <xdr:grpSpPr>
        <a:xfrm>
          <a:off x="28794075" y="29803725"/>
          <a:ext cx="528204" cy="492701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681" name="正方形/長方形 680">
            <a:extLst>
              <a:ext uri="{FF2B5EF4-FFF2-40B4-BE49-F238E27FC236}">
                <a16:creationId xmlns:a16="http://schemas.microsoft.com/office/drawing/2014/main" id="{00000000-0008-0000-0100-0000A9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85" name="テキスト ボックス 684">
            <a:extLst>
              <a:ext uri="{FF2B5EF4-FFF2-40B4-BE49-F238E27FC236}">
                <a16:creationId xmlns:a16="http://schemas.microsoft.com/office/drawing/2014/main" id="{00000000-0008-0000-0100-0000AD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1</a:t>
            </a:r>
          </a:p>
          <a:p>
            <a:pPr algn="ctr"/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40</xdr:col>
      <xdr:colOff>190500</xdr:colOff>
      <xdr:row>101</xdr:row>
      <xdr:rowOff>0</xdr:rowOff>
    </xdr:from>
    <xdr:to>
      <xdr:col>41</xdr:col>
      <xdr:colOff>30787</xdr:colOff>
      <xdr:row>103</xdr:row>
      <xdr:rowOff>34636</xdr:rowOff>
    </xdr:to>
    <xdr:grpSp>
      <xdr:nvGrpSpPr>
        <xdr:cNvPr id="686" name="グループ化 68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GrpSpPr/>
      </xdr:nvGrpSpPr>
      <xdr:grpSpPr>
        <a:xfrm>
          <a:off x="29718000" y="29803725"/>
          <a:ext cx="573712" cy="501361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687" name="正方形/長方形 686">
            <a:extLst>
              <a:ext uri="{FF2B5EF4-FFF2-40B4-BE49-F238E27FC236}">
                <a16:creationId xmlns:a16="http://schemas.microsoft.com/office/drawing/2014/main" id="{00000000-0008-0000-0100-0000AF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90" name="テキスト ボックス 689">
            <a:extLst>
              <a:ext uri="{FF2B5EF4-FFF2-40B4-BE49-F238E27FC236}">
                <a16:creationId xmlns:a16="http://schemas.microsoft.com/office/drawing/2014/main" id="{00000000-0008-0000-0100-0000B2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4</a:t>
            </a:r>
          </a:p>
        </xdr:txBody>
      </xdr:sp>
    </xdr:grpSp>
    <xdr:clientData/>
  </xdr:twoCellAnchor>
  <xdr:twoCellAnchor>
    <xdr:from>
      <xdr:col>40</xdr:col>
      <xdr:colOff>190500</xdr:colOff>
      <xdr:row>96</xdr:row>
      <xdr:rowOff>211666</xdr:rowOff>
    </xdr:from>
    <xdr:to>
      <xdr:col>41</xdr:col>
      <xdr:colOff>30787</xdr:colOff>
      <xdr:row>99</xdr:row>
      <xdr:rowOff>2886</xdr:rowOff>
    </xdr:to>
    <xdr:grpSp>
      <xdr:nvGrpSpPr>
        <xdr:cNvPr id="694" name="グループ化 693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GrpSpPr/>
      </xdr:nvGrpSpPr>
      <xdr:grpSpPr>
        <a:xfrm>
          <a:off x="29718000" y="28824766"/>
          <a:ext cx="573712" cy="505595"/>
          <a:chOff x="95250" y="3541569"/>
          <a:chExt cx="528204" cy="519545"/>
        </a:xfrm>
      </xdr:grpSpPr>
      <xdr:sp macro="" textlink="">
        <xdr:nvSpPr>
          <xdr:cNvPr id="695" name="正方形/長方形 694">
            <a:extLst>
              <a:ext uri="{FF2B5EF4-FFF2-40B4-BE49-F238E27FC236}">
                <a16:creationId xmlns:a16="http://schemas.microsoft.com/office/drawing/2014/main" id="{00000000-0008-0000-0100-0000B7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chemeClr val="accent4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96" name="テキスト ボックス 695">
            <a:extLst>
              <a:ext uri="{FF2B5EF4-FFF2-40B4-BE49-F238E27FC236}">
                <a16:creationId xmlns:a16="http://schemas.microsoft.com/office/drawing/2014/main" id="{00000000-0008-0000-0100-0000B8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5</a:t>
            </a:r>
          </a:p>
        </xdr:txBody>
      </xdr:sp>
    </xdr:grpSp>
    <xdr:clientData/>
  </xdr:twoCellAnchor>
  <xdr:twoCellAnchor>
    <xdr:from>
      <xdr:col>45</xdr:col>
      <xdr:colOff>609599</xdr:colOff>
      <xdr:row>101</xdr:row>
      <xdr:rowOff>29634</xdr:rowOff>
    </xdr:from>
    <xdr:to>
      <xdr:col>45</xdr:col>
      <xdr:colOff>688974</xdr:colOff>
      <xdr:row>103</xdr:row>
      <xdr:rowOff>198968</xdr:rowOff>
    </xdr:to>
    <xdr:sp macro="" textlink="">
      <xdr:nvSpPr>
        <xdr:cNvPr id="706" name="左大かっこ 705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/>
      </xdr:nvSpPr>
      <xdr:spPr>
        <a:xfrm>
          <a:off x="32985074" y="29833359"/>
          <a:ext cx="79375" cy="636059"/>
        </a:xfrm>
        <a:prstGeom prst="leftBracket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48</xdr:col>
      <xdr:colOff>46567</xdr:colOff>
      <xdr:row>101</xdr:row>
      <xdr:rowOff>32808</xdr:rowOff>
    </xdr:from>
    <xdr:to>
      <xdr:col>48</xdr:col>
      <xdr:colOff>99483</xdr:colOff>
      <xdr:row>103</xdr:row>
      <xdr:rowOff>202142</xdr:rowOff>
    </xdr:to>
    <xdr:sp macro="" textlink="">
      <xdr:nvSpPr>
        <xdr:cNvPr id="707" name="右大かっこ 706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/>
      </xdr:nvSpPr>
      <xdr:spPr>
        <a:xfrm>
          <a:off x="35660542" y="29836533"/>
          <a:ext cx="52916" cy="636059"/>
        </a:xfrm>
        <a:prstGeom prst="rightBracket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476250</xdr:colOff>
      <xdr:row>103</xdr:row>
      <xdr:rowOff>13606</xdr:rowOff>
    </xdr:from>
    <xdr:to>
      <xdr:col>40</xdr:col>
      <xdr:colOff>324097</xdr:colOff>
      <xdr:row>104</xdr:row>
      <xdr:rowOff>228599</xdr:rowOff>
    </xdr:to>
    <xdr:grpSp>
      <xdr:nvGrpSpPr>
        <xdr:cNvPr id="713" name="グループ化 712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GrpSpPr/>
      </xdr:nvGrpSpPr>
      <xdr:grpSpPr>
        <a:xfrm>
          <a:off x="29270325" y="30284056"/>
          <a:ext cx="581272" cy="481693"/>
          <a:chOff x="95250" y="3541569"/>
          <a:chExt cx="528204" cy="519545"/>
        </a:xfrm>
        <a:solidFill>
          <a:srgbClr val="D00000"/>
        </a:solidFill>
      </xdr:grpSpPr>
      <xdr:sp macro="" textlink="">
        <xdr:nvSpPr>
          <xdr:cNvPr id="714" name="正方形/長方形 713">
            <a:extLst>
              <a:ext uri="{FF2B5EF4-FFF2-40B4-BE49-F238E27FC236}">
                <a16:creationId xmlns:a16="http://schemas.microsoft.com/office/drawing/2014/main" id="{00000000-0008-0000-0100-0000CA02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15" name="テキスト ボックス 714">
            <a:extLst>
              <a:ext uri="{FF2B5EF4-FFF2-40B4-BE49-F238E27FC236}">
                <a16:creationId xmlns:a16="http://schemas.microsoft.com/office/drawing/2014/main" id="{00000000-0008-0000-0100-0000CB02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0</a:t>
            </a:r>
          </a:p>
          <a:p>
            <a:pPr algn="ctr"/>
            <a:endParaRPr kumimoji="1" lang="en-US" altLang="ja-JP" sz="2400" b="1">
              <a:solidFill>
                <a:schemeClr val="bg1"/>
              </a:solidFill>
            </a:endParaRPr>
          </a:p>
          <a:p>
            <a:pPr algn="ctr"/>
            <a:endParaRPr kumimoji="1" lang="en-US" altLang="ja-JP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581024</xdr:colOff>
      <xdr:row>101</xdr:row>
      <xdr:rowOff>43542</xdr:rowOff>
    </xdr:from>
    <xdr:to>
      <xdr:col>10</xdr:col>
      <xdr:colOff>678995</xdr:colOff>
      <xdr:row>103</xdr:row>
      <xdr:rowOff>225877</xdr:rowOff>
    </xdr:to>
    <xdr:sp macro="" textlink="">
      <xdr:nvSpPr>
        <xdr:cNvPr id="725" name="左大かっこ 724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/>
      </xdr:nvSpPr>
      <xdr:spPr>
        <a:xfrm>
          <a:off x="8267699" y="29847267"/>
          <a:ext cx="97971" cy="649060"/>
        </a:xfrm>
        <a:prstGeom prst="leftBracket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41729</xdr:colOff>
      <xdr:row>101</xdr:row>
      <xdr:rowOff>9977</xdr:rowOff>
    </xdr:from>
    <xdr:to>
      <xdr:col>13</xdr:col>
      <xdr:colOff>142875</xdr:colOff>
      <xdr:row>103</xdr:row>
      <xdr:rowOff>217715</xdr:rowOff>
    </xdr:to>
    <xdr:sp macro="" textlink="">
      <xdr:nvSpPr>
        <xdr:cNvPr id="727" name="右大かっこ 726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/>
      </xdr:nvSpPr>
      <xdr:spPr>
        <a:xfrm>
          <a:off x="10138229" y="29813702"/>
          <a:ext cx="101146" cy="674463"/>
        </a:xfrm>
        <a:prstGeom prst="rightBracket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653143</xdr:colOff>
      <xdr:row>93</xdr:row>
      <xdr:rowOff>0</xdr:rowOff>
    </xdr:from>
    <xdr:to>
      <xdr:col>26</xdr:col>
      <xdr:colOff>13608</xdr:colOff>
      <xdr:row>94</xdr:row>
      <xdr:rowOff>13607</xdr:rowOff>
    </xdr:to>
    <xdr:sp macro="" textlink="">
      <xdr:nvSpPr>
        <xdr:cNvPr id="728" name="フリーフォーム: 図形 727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/>
      </xdr:nvSpPr>
      <xdr:spPr>
        <a:xfrm>
          <a:off x="9688286" y="20737286"/>
          <a:ext cx="6844393" cy="258535"/>
        </a:xfrm>
        <a:custGeom>
          <a:avLst/>
          <a:gdLst>
            <a:gd name="connsiteX0" fmla="*/ 27214 w 6844393"/>
            <a:gd name="connsiteY0" fmla="*/ 231321 h 258535"/>
            <a:gd name="connsiteX1" fmla="*/ 0 w 6844393"/>
            <a:gd name="connsiteY1" fmla="*/ 0 h 258535"/>
            <a:gd name="connsiteX2" fmla="*/ 6830785 w 6844393"/>
            <a:gd name="connsiteY2" fmla="*/ 0 h 258535"/>
            <a:gd name="connsiteX3" fmla="*/ 6844393 w 6844393"/>
            <a:gd name="connsiteY3" fmla="*/ 258535 h 2585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844393" h="258535">
              <a:moveTo>
                <a:pt x="27214" y="231321"/>
              </a:moveTo>
              <a:lnTo>
                <a:pt x="0" y="0"/>
              </a:lnTo>
              <a:lnTo>
                <a:pt x="6830785" y="0"/>
              </a:lnTo>
              <a:lnTo>
                <a:pt x="6844393" y="258535"/>
              </a:lnTo>
            </a:path>
          </a:pathLst>
        </a:custGeom>
        <a:noFill/>
        <a:ln w="76200"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653142</xdr:colOff>
      <xdr:row>93</xdr:row>
      <xdr:rowOff>13607</xdr:rowOff>
    </xdr:from>
    <xdr:to>
      <xdr:col>50</xdr:col>
      <xdr:colOff>723899</xdr:colOff>
      <xdr:row>94</xdr:row>
      <xdr:rowOff>54430</xdr:rowOff>
    </xdr:to>
    <xdr:sp macro="" textlink="">
      <xdr:nvSpPr>
        <xdr:cNvPr id="730" name="フリーフォーム: 図形 729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/>
      </xdr:nvSpPr>
      <xdr:spPr>
        <a:xfrm flipH="1">
          <a:off x="17988642" y="28055207"/>
          <a:ext cx="16072757" cy="498023"/>
        </a:xfrm>
        <a:custGeom>
          <a:avLst/>
          <a:gdLst>
            <a:gd name="connsiteX0" fmla="*/ 27214 w 6844393"/>
            <a:gd name="connsiteY0" fmla="*/ 231321 h 258535"/>
            <a:gd name="connsiteX1" fmla="*/ 0 w 6844393"/>
            <a:gd name="connsiteY1" fmla="*/ 0 h 258535"/>
            <a:gd name="connsiteX2" fmla="*/ 6830785 w 6844393"/>
            <a:gd name="connsiteY2" fmla="*/ 0 h 258535"/>
            <a:gd name="connsiteX3" fmla="*/ 6844393 w 6844393"/>
            <a:gd name="connsiteY3" fmla="*/ 258535 h 258535"/>
            <a:gd name="connsiteX0" fmla="*/ 0 w 6852858"/>
            <a:gd name="connsiteY0" fmla="*/ 310869 h 310869"/>
            <a:gd name="connsiteX1" fmla="*/ 8465 w 6852858"/>
            <a:gd name="connsiteY1" fmla="*/ 0 h 310869"/>
            <a:gd name="connsiteX2" fmla="*/ 6839250 w 6852858"/>
            <a:gd name="connsiteY2" fmla="*/ 0 h 310869"/>
            <a:gd name="connsiteX3" fmla="*/ 6852858 w 6852858"/>
            <a:gd name="connsiteY3" fmla="*/ 258535 h 310869"/>
            <a:gd name="connsiteX0" fmla="*/ 0 w 6857089"/>
            <a:gd name="connsiteY0" fmla="*/ 310869 h 310869"/>
            <a:gd name="connsiteX1" fmla="*/ 8465 w 6857089"/>
            <a:gd name="connsiteY1" fmla="*/ 0 h 310869"/>
            <a:gd name="connsiteX2" fmla="*/ 6857089 w 6857089"/>
            <a:gd name="connsiteY2" fmla="*/ 0 h 310869"/>
            <a:gd name="connsiteX3" fmla="*/ 6852858 w 6857089"/>
            <a:gd name="connsiteY3" fmla="*/ 258535 h 310869"/>
            <a:gd name="connsiteX0" fmla="*/ 0 w 6857089"/>
            <a:gd name="connsiteY0" fmla="*/ 310869 h 417632"/>
            <a:gd name="connsiteX1" fmla="*/ 8465 w 6857089"/>
            <a:gd name="connsiteY1" fmla="*/ 0 h 417632"/>
            <a:gd name="connsiteX2" fmla="*/ 6857089 w 6857089"/>
            <a:gd name="connsiteY2" fmla="*/ 0 h 417632"/>
            <a:gd name="connsiteX3" fmla="*/ 6840965 w 6857089"/>
            <a:gd name="connsiteY3" fmla="*/ 417632 h 4176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857089" h="417632">
              <a:moveTo>
                <a:pt x="0" y="310869"/>
              </a:moveTo>
              <a:lnTo>
                <a:pt x="8465" y="0"/>
              </a:lnTo>
              <a:lnTo>
                <a:pt x="6857089" y="0"/>
              </a:lnTo>
              <a:cubicBezTo>
                <a:pt x="6855679" y="86178"/>
                <a:pt x="6842375" y="331454"/>
                <a:pt x="6840965" y="417632"/>
              </a:cubicBezTo>
            </a:path>
          </a:pathLst>
        </a:custGeom>
        <a:noFill/>
        <a:ln w="76200"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176893</xdr:colOff>
      <xdr:row>96</xdr:row>
      <xdr:rowOff>149679</xdr:rowOff>
    </xdr:from>
    <xdr:to>
      <xdr:col>26</xdr:col>
      <xdr:colOff>449036</xdr:colOff>
      <xdr:row>97</xdr:row>
      <xdr:rowOff>95250</xdr:rowOff>
    </xdr:to>
    <xdr:sp macro="" textlink="">
      <xdr:nvSpPr>
        <xdr:cNvPr id="731" name="加算記号 730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/>
      </xdr:nvSpPr>
      <xdr:spPr>
        <a:xfrm>
          <a:off x="16695964" y="21621750"/>
          <a:ext cx="272143" cy="19050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163287</xdr:colOff>
      <xdr:row>100</xdr:row>
      <xdr:rowOff>81643</xdr:rowOff>
    </xdr:from>
    <xdr:to>
      <xdr:col>26</xdr:col>
      <xdr:colOff>449037</xdr:colOff>
      <xdr:row>101</xdr:row>
      <xdr:rowOff>176894</xdr:rowOff>
    </xdr:to>
    <xdr:sp macro="" textlink="">
      <xdr:nvSpPr>
        <xdr:cNvPr id="732" name="次の値と等しい 731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/>
      </xdr:nvSpPr>
      <xdr:spPr>
        <a:xfrm rot="16200000">
          <a:off x="16808224" y="22189849"/>
          <a:ext cx="333376" cy="285750"/>
        </a:xfrm>
        <a:prstGeom prst="mathEqual">
          <a:avLst>
            <a:gd name="adj1" fmla="val 10555"/>
            <a:gd name="adj2" fmla="val 2651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666750</xdr:colOff>
      <xdr:row>71</xdr:row>
      <xdr:rowOff>127000</xdr:rowOff>
    </xdr:from>
    <xdr:to>
      <xdr:col>7</xdr:col>
      <xdr:colOff>674688</xdr:colOff>
      <xdr:row>75</xdr:row>
      <xdr:rowOff>95250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 flipV="1">
          <a:off x="3397250" y="25392063"/>
          <a:ext cx="2055813" cy="960437"/>
        </a:xfrm>
        <a:custGeom>
          <a:avLst/>
          <a:gdLst>
            <a:gd name="connsiteX0" fmla="*/ 0 w 8133091"/>
            <a:gd name="connsiteY0" fmla="*/ 88773 h 3787648"/>
            <a:gd name="connsiteX1" fmla="*/ 4587875 w 8133091"/>
            <a:gd name="connsiteY1" fmla="*/ 72898 h 3787648"/>
            <a:gd name="connsiteX2" fmla="*/ 6064250 w 8133091"/>
            <a:gd name="connsiteY2" fmla="*/ 882523 h 3787648"/>
            <a:gd name="connsiteX3" fmla="*/ 7810500 w 8133091"/>
            <a:gd name="connsiteY3" fmla="*/ 2787523 h 3787648"/>
            <a:gd name="connsiteX4" fmla="*/ 8128000 w 8133091"/>
            <a:gd name="connsiteY4" fmla="*/ 3787648 h 3787648"/>
            <a:gd name="connsiteX0" fmla="*/ 0 w 8133091"/>
            <a:gd name="connsiteY0" fmla="*/ 42189 h 3852189"/>
            <a:gd name="connsiteX1" fmla="*/ 4587875 w 8133091"/>
            <a:gd name="connsiteY1" fmla="*/ 137439 h 3852189"/>
            <a:gd name="connsiteX2" fmla="*/ 6064250 w 8133091"/>
            <a:gd name="connsiteY2" fmla="*/ 947064 h 3852189"/>
            <a:gd name="connsiteX3" fmla="*/ 7810500 w 8133091"/>
            <a:gd name="connsiteY3" fmla="*/ 2852064 h 3852189"/>
            <a:gd name="connsiteX4" fmla="*/ 8128000 w 8133091"/>
            <a:gd name="connsiteY4" fmla="*/ 3852189 h 3852189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133091" h="3810000">
              <a:moveTo>
                <a:pt x="0" y="0"/>
              </a:moveTo>
              <a:cubicBezTo>
                <a:pt x="1645708" y="52916"/>
                <a:pt x="3577167" y="-55562"/>
                <a:pt x="4587875" y="95250"/>
              </a:cubicBezTo>
              <a:cubicBezTo>
                <a:pt x="5598583" y="246062"/>
                <a:pt x="5527146" y="452438"/>
                <a:pt x="6064250" y="904875"/>
              </a:cubicBezTo>
              <a:cubicBezTo>
                <a:pt x="6601354" y="1357312"/>
                <a:pt x="7466542" y="2325687"/>
                <a:pt x="7810500" y="2809875"/>
              </a:cubicBezTo>
              <a:cubicBezTo>
                <a:pt x="8154458" y="3294063"/>
                <a:pt x="8141229" y="3552031"/>
                <a:pt x="8128000" y="3810000"/>
              </a:cubicBezTo>
            </a:path>
          </a:pathLst>
        </a:custGeom>
        <a:noFill/>
        <a:ln w="28575">
          <a:prstDash val="dash"/>
          <a:headEnd type="arrow"/>
          <a:tailEnd type="oval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0</xdr:colOff>
      <xdr:row>44</xdr:row>
      <xdr:rowOff>174623</xdr:rowOff>
    </xdr:from>
    <xdr:to>
      <xdr:col>8</xdr:col>
      <xdr:colOff>7938</xdr:colOff>
      <xdr:row>45</xdr:row>
      <xdr:rowOff>190499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3413125" y="18716623"/>
          <a:ext cx="2055813" cy="269876"/>
        </a:xfrm>
        <a:custGeom>
          <a:avLst/>
          <a:gdLst>
            <a:gd name="connsiteX0" fmla="*/ 0 w 8133091"/>
            <a:gd name="connsiteY0" fmla="*/ 88773 h 3787648"/>
            <a:gd name="connsiteX1" fmla="*/ 4587875 w 8133091"/>
            <a:gd name="connsiteY1" fmla="*/ 72898 h 3787648"/>
            <a:gd name="connsiteX2" fmla="*/ 6064250 w 8133091"/>
            <a:gd name="connsiteY2" fmla="*/ 882523 h 3787648"/>
            <a:gd name="connsiteX3" fmla="*/ 7810500 w 8133091"/>
            <a:gd name="connsiteY3" fmla="*/ 2787523 h 3787648"/>
            <a:gd name="connsiteX4" fmla="*/ 8128000 w 8133091"/>
            <a:gd name="connsiteY4" fmla="*/ 3787648 h 3787648"/>
            <a:gd name="connsiteX0" fmla="*/ 0 w 8133091"/>
            <a:gd name="connsiteY0" fmla="*/ 42189 h 3852189"/>
            <a:gd name="connsiteX1" fmla="*/ 4587875 w 8133091"/>
            <a:gd name="connsiteY1" fmla="*/ 137439 h 3852189"/>
            <a:gd name="connsiteX2" fmla="*/ 6064250 w 8133091"/>
            <a:gd name="connsiteY2" fmla="*/ 947064 h 3852189"/>
            <a:gd name="connsiteX3" fmla="*/ 7810500 w 8133091"/>
            <a:gd name="connsiteY3" fmla="*/ 2852064 h 3852189"/>
            <a:gd name="connsiteX4" fmla="*/ 8128000 w 8133091"/>
            <a:gd name="connsiteY4" fmla="*/ 3852189 h 3852189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  <a:gd name="connsiteX0" fmla="*/ 0 w 8133091"/>
            <a:gd name="connsiteY0" fmla="*/ 0 h 3810000"/>
            <a:gd name="connsiteX1" fmla="*/ 4587875 w 8133091"/>
            <a:gd name="connsiteY1" fmla="*/ 95250 h 3810000"/>
            <a:gd name="connsiteX2" fmla="*/ 6064250 w 8133091"/>
            <a:gd name="connsiteY2" fmla="*/ 904875 h 3810000"/>
            <a:gd name="connsiteX3" fmla="*/ 7810500 w 8133091"/>
            <a:gd name="connsiteY3" fmla="*/ 2809875 h 3810000"/>
            <a:gd name="connsiteX4" fmla="*/ 8128000 w 8133091"/>
            <a:gd name="connsiteY4" fmla="*/ 3810000 h 38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133091" h="3810000">
              <a:moveTo>
                <a:pt x="0" y="0"/>
              </a:moveTo>
              <a:cubicBezTo>
                <a:pt x="1645708" y="52916"/>
                <a:pt x="3577167" y="-55562"/>
                <a:pt x="4587875" y="95250"/>
              </a:cubicBezTo>
              <a:cubicBezTo>
                <a:pt x="5598583" y="246062"/>
                <a:pt x="5527146" y="452438"/>
                <a:pt x="6064250" y="904875"/>
              </a:cubicBezTo>
              <a:cubicBezTo>
                <a:pt x="6601354" y="1357312"/>
                <a:pt x="7466542" y="2325687"/>
                <a:pt x="7810500" y="2809875"/>
              </a:cubicBezTo>
              <a:cubicBezTo>
                <a:pt x="8154458" y="3294063"/>
                <a:pt x="8141229" y="3552031"/>
                <a:pt x="8128000" y="3810000"/>
              </a:cubicBezTo>
            </a:path>
          </a:pathLst>
        </a:custGeom>
        <a:noFill/>
        <a:ln w="28575">
          <a:prstDash val="dash"/>
          <a:headEnd type="arrow"/>
          <a:tailEnd type="oval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647700</xdr:colOff>
      <xdr:row>5</xdr:row>
      <xdr:rowOff>95251</xdr:rowOff>
    </xdr:from>
    <xdr:to>
      <xdr:col>30</xdr:col>
      <xdr:colOff>636587</xdr:colOff>
      <xdr:row>5</xdr:row>
      <xdr:rowOff>552451</xdr:rowOff>
    </xdr:to>
    <xdr:sp macro="" textlink="">
      <xdr:nvSpPr>
        <xdr:cNvPr id="225" name="正方形/長方形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/>
      </xdr:nvSpPr>
      <xdr:spPr>
        <a:xfrm>
          <a:off x="22783800" y="2952751"/>
          <a:ext cx="1360487" cy="457200"/>
        </a:xfrm>
        <a:prstGeom prst="rect">
          <a:avLst/>
        </a:prstGeom>
        <a:noFill/>
        <a:ln w="444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642938</xdr:colOff>
      <xdr:row>2</xdr:row>
      <xdr:rowOff>23813</xdr:rowOff>
    </xdr:from>
    <xdr:to>
      <xdr:col>31</xdr:col>
      <xdr:colOff>595313</xdr:colOff>
      <xdr:row>2</xdr:row>
      <xdr:rowOff>519113</xdr:rowOff>
    </xdr:to>
    <xdr:sp macro="" textlink="">
      <xdr:nvSpPr>
        <xdr:cNvPr id="231" name="正方形/長方形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/>
      </xdr:nvSpPr>
      <xdr:spPr>
        <a:xfrm>
          <a:off x="21145501" y="1166813"/>
          <a:ext cx="1381125" cy="495300"/>
        </a:xfrm>
        <a:prstGeom prst="rect">
          <a:avLst/>
        </a:prstGeom>
        <a:noFill/>
        <a:ln w="6350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342900</xdr:colOff>
      <xdr:row>6</xdr:row>
      <xdr:rowOff>0</xdr:rowOff>
    </xdr:from>
    <xdr:to>
      <xdr:col>33</xdr:col>
      <xdr:colOff>331787</xdr:colOff>
      <xdr:row>6</xdr:row>
      <xdr:rowOff>457200</xdr:rowOff>
    </xdr:to>
    <xdr:sp macro="" textlink="">
      <xdr:nvSpPr>
        <xdr:cNvPr id="233" name="正方形/長方形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/>
      </xdr:nvSpPr>
      <xdr:spPr>
        <a:xfrm>
          <a:off x="24536400" y="3429000"/>
          <a:ext cx="1360487" cy="457200"/>
        </a:xfrm>
        <a:prstGeom prst="rect">
          <a:avLst/>
        </a:prstGeom>
        <a:noFill/>
        <a:ln w="444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781050</xdr:colOff>
      <xdr:row>10</xdr:row>
      <xdr:rowOff>342900</xdr:rowOff>
    </xdr:from>
    <xdr:to>
      <xdr:col>11</xdr:col>
      <xdr:colOff>114300</xdr:colOff>
      <xdr:row>53</xdr:row>
      <xdr:rowOff>190500</xdr:rowOff>
    </xdr:to>
    <xdr:sp macro="" textlink="">
      <xdr:nvSpPr>
        <xdr:cNvPr id="240" name="四角形: 角を丸くする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/>
      </xdr:nvSpPr>
      <xdr:spPr>
        <a:xfrm>
          <a:off x="6953250" y="6515100"/>
          <a:ext cx="895350" cy="11201400"/>
        </a:xfrm>
        <a:prstGeom prst="roundRect">
          <a:avLst>
            <a:gd name="adj" fmla="val 33688"/>
          </a:avLst>
        </a:prstGeom>
        <a:noFill/>
        <a:ln w="38100"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571500</xdr:colOff>
      <xdr:row>1</xdr:row>
      <xdr:rowOff>266700</xdr:rowOff>
    </xdr:from>
    <xdr:to>
      <xdr:col>57</xdr:col>
      <xdr:colOff>381000</xdr:colOff>
      <xdr:row>10</xdr:row>
      <xdr:rowOff>19050</xdr:rowOff>
    </xdr:to>
    <xdr:sp macro="" textlink="">
      <xdr:nvSpPr>
        <xdr:cNvPr id="241" name="正方形/長方形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/>
      </xdr:nvSpPr>
      <xdr:spPr>
        <a:xfrm>
          <a:off x="1238250" y="838200"/>
          <a:ext cx="36576000" cy="5657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666750</xdr:colOff>
      <xdr:row>92</xdr:row>
      <xdr:rowOff>28015</xdr:rowOff>
    </xdr:from>
    <xdr:to>
      <xdr:col>55</xdr:col>
      <xdr:colOff>628650</xdr:colOff>
      <xdr:row>105</xdr:row>
      <xdr:rowOff>142315</xdr:rowOff>
    </xdr:to>
    <xdr:sp macro="" textlink="">
      <xdr:nvSpPr>
        <xdr:cNvPr id="247" name="正方形/長方形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/>
      </xdr:nvSpPr>
      <xdr:spPr>
        <a:xfrm>
          <a:off x="1473574" y="27213486"/>
          <a:ext cx="35686252" cy="383465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9</a:t>
          </a:r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723900</xdr:colOff>
          <xdr:row>60</xdr:row>
          <xdr:rowOff>200025</xdr:rowOff>
        </xdr:from>
        <xdr:to>
          <xdr:col>1</xdr:col>
          <xdr:colOff>104775</xdr:colOff>
          <xdr:row>62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733425</xdr:colOff>
          <xdr:row>42</xdr:row>
          <xdr:rowOff>9525</xdr:rowOff>
        </xdr:from>
        <xdr:to>
          <xdr:col>1</xdr:col>
          <xdr:colOff>114300</xdr:colOff>
          <xdr:row>44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752475</xdr:colOff>
          <xdr:row>84</xdr:row>
          <xdr:rowOff>123825</xdr:rowOff>
        </xdr:from>
        <xdr:to>
          <xdr:col>1</xdr:col>
          <xdr:colOff>133350</xdr:colOff>
          <xdr:row>86</xdr:row>
          <xdr:rowOff>152400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714375</xdr:colOff>
          <xdr:row>75</xdr:row>
          <xdr:rowOff>28575</xdr:rowOff>
        </xdr:from>
        <xdr:to>
          <xdr:col>1</xdr:col>
          <xdr:colOff>123825</xdr:colOff>
          <xdr:row>77</xdr:row>
          <xdr:rowOff>38100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714375</xdr:colOff>
          <xdr:row>30</xdr:row>
          <xdr:rowOff>200025</xdr:rowOff>
        </xdr:from>
        <xdr:to>
          <xdr:col>1</xdr:col>
          <xdr:colOff>95250</xdr:colOff>
          <xdr:row>33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742950</xdr:colOff>
          <xdr:row>18</xdr:row>
          <xdr:rowOff>200025</xdr:rowOff>
        </xdr:from>
        <xdr:to>
          <xdr:col>1</xdr:col>
          <xdr:colOff>123825</xdr:colOff>
          <xdr:row>20</xdr:row>
          <xdr:rowOff>152400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752475</xdr:colOff>
          <xdr:row>83</xdr:row>
          <xdr:rowOff>9525</xdr:rowOff>
        </xdr:from>
        <xdr:to>
          <xdr:col>45</xdr:col>
          <xdr:colOff>114300</xdr:colOff>
          <xdr:row>85</xdr:row>
          <xdr:rowOff>38100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752475</xdr:colOff>
          <xdr:row>76</xdr:row>
          <xdr:rowOff>85725</xdr:rowOff>
        </xdr:from>
        <xdr:to>
          <xdr:col>45</xdr:col>
          <xdr:colOff>104775</xdr:colOff>
          <xdr:row>78</xdr:row>
          <xdr:rowOff>123825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752475</xdr:colOff>
          <xdr:row>70</xdr:row>
          <xdr:rowOff>104775</xdr:rowOff>
        </xdr:from>
        <xdr:to>
          <xdr:col>45</xdr:col>
          <xdr:colOff>114300</xdr:colOff>
          <xdr:row>72</xdr:row>
          <xdr:rowOff>123825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733425</xdr:colOff>
          <xdr:row>56</xdr:row>
          <xdr:rowOff>219075</xdr:rowOff>
        </xdr:from>
        <xdr:to>
          <xdr:col>45</xdr:col>
          <xdr:colOff>95250</xdr:colOff>
          <xdr:row>58</xdr:row>
          <xdr:rowOff>238125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752475</xdr:colOff>
          <xdr:row>61</xdr:row>
          <xdr:rowOff>76200</xdr:rowOff>
        </xdr:from>
        <xdr:to>
          <xdr:col>45</xdr:col>
          <xdr:colOff>114300</xdr:colOff>
          <xdr:row>63</xdr:row>
          <xdr:rowOff>28575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733425</xdr:colOff>
          <xdr:row>47</xdr:row>
          <xdr:rowOff>171450</xdr:rowOff>
        </xdr:from>
        <xdr:to>
          <xdr:col>45</xdr:col>
          <xdr:colOff>95250</xdr:colOff>
          <xdr:row>49</xdr:row>
          <xdr:rowOff>200025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752475</xdr:colOff>
          <xdr:row>40</xdr:row>
          <xdr:rowOff>28575</xdr:rowOff>
        </xdr:from>
        <xdr:to>
          <xdr:col>45</xdr:col>
          <xdr:colOff>114300</xdr:colOff>
          <xdr:row>42</xdr:row>
          <xdr:rowOff>66675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752475</xdr:colOff>
          <xdr:row>32</xdr:row>
          <xdr:rowOff>28575</xdr:rowOff>
        </xdr:from>
        <xdr:to>
          <xdr:col>45</xdr:col>
          <xdr:colOff>114300</xdr:colOff>
          <xdr:row>34</xdr:row>
          <xdr:rowOff>57150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762000</xdr:colOff>
          <xdr:row>26</xdr:row>
          <xdr:rowOff>28575</xdr:rowOff>
        </xdr:from>
        <xdr:to>
          <xdr:col>45</xdr:col>
          <xdr:colOff>123825</xdr:colOff>
          <xdr:row>28</xdr:row>
          <xdr:rowOff>47625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1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xdr:twoCellAnchor>
    <xdr:from>
      <xdr:col>5</xdr:col>
      <xdr:colOff>190500</xdr:colOff>
      <xdr:row>98</xdr:row>
      <xdr:rowOff>10583</xdr:rowOff>
    </xdr:from>
    <xdr:to>
      <xdr:col>6</xdr:col>
      <xdr:colOff>30788</xdr:colOff>
      <xdr:row>100</xdr:row>
      <xdr:rowOff>36559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000500" y="29099933"/>
          <a:ext cx="573713" cy="502226"/>
          <a:chOff x="95250" y="3541569"/>
          <a:chExt cx="528204" cy="519545"/>
        </a:xfrm>
      </xdr:grpSpPr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5250" y="3541569"/>
            <a:ext cx="528204" cy="519545"/>
          </a:xfrm>
          <a:prstGeom prst="rect">
            <a:avLst/>
          </a:prstGeom>
          <a:solidFill>
            <a:srgbClr val="7030A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219005" y="3610841"/>
            <a:ext cx="241084" cy="383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pPr algn="ctr"/>
            <a:r>
              <a:rPr kumimoji="1" lang="en-US" altLang="ja-JP" sz="2400" b="1">
                <a:solidFill>
                  <a:schemeClr val="bg1"/>
                </a:solidFill>
              </a:rPr>
              <a:t>4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742950</xdr:colOff>
          <xdr:row>20</xdr:row>
          <xdr:rowOff>266700</xdr:rowOff>
        </xdr:from>
        <xdr:to>
          <xdr:col>1</xdr:col>
          <xdr:colOff>123825</xdr:colOff>
          <xdr:row>23</xdr:row>
          <xdr:rowOff>38100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1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6600" mc:Ignorable="a14" a14:legacySpreadsheetColorIndex="53">
                <a:alpha val="52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0000" mc:Ignorable="a14" a14:legacySpreadsheetColorIndex="1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 </a:t>
              </a:r>
            </a:p>
          </xdr:txBody>
        </xdr:sp>
        <xdr:clientData fLocksWithSheet="0"/>
      </xdr:twoCellAnchor>
    </mc:Choice>
    <mc:Fallback/>
  </mc:AlternateContent>
  <xdr:twoCellAnchor>
    <xdr:from>
      <xdr:col>8</xdr:col>
      <xdr:colOff>111125</xdr:colOff>
      <xdr:row>13</xdr:row>
      <xdr:rowOff>126508</xdr:rowOff>
    </xdr:from>
    <xdr:to>
      <xdr:col>9</xdr:col>
      <xdr:colOff>762001</xdr:colOff>
      <xdr:row>19</xdr:row>
      <xdr:rowOff>219847</xdr:rowOff>
    </xdr:to>
    <xdr:sp macro="" textlink="">
      <xdr:nvSpPr>
        <xdr:cNvPr id="36" name="フリーフォーム: 図形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5715000" y="7683008"/>
          <a:ext cx="1333501" cy="1617339"/>
        </a:xfrm>
        <a:custGeom>
          <a:avLst/>
          <a:gdLst>
            <a:gd name="connsiteX0" fmla="*/ 0 w 1381125"/>
            <a:gd name="connsiteY0" fmla="*/ 1664149 h 1713315"/>
            <a:gd name="connsiteX1" fmla="*/ 349250 w 1381125"/>
            <a:gd name="connsiteY1" fmla="*/ 1695899 h 1713315"/>
            <a:gd name="connsiteX2" fmla="*/ 762000 w 1381125"/>
            <a:gd name="connsiteY2" fmla="*/ 1426024 h 1713315"/>
            <a:gd name="connsiteX3" fmla="*/ 793750 w 1381125"/>
            <a:gd name="connsiteY3" fmla="*/ 330649 h 1713315"/>
            <a:gd name="connsiteX4" fmla="*/ 1031875 w 1381125"/>
            <a:gd name="connsiteY4" fmla="*/ 29024 h 1713315"/>
            <a:gd name="connsiteX5" fmla="*/ 1381125 w 1381125"/>
            <a:gd name="connsiteY5" fmla="*/ 29024 h 1713315"/>
            <a:gd name="connsiteX0" fmla="*/ 0 w 1381125"/>
            <a:gd name="connsiteY0" fmla="*/ 1664149 h 1685432"/>
            <a:gd name="connsiteX1" fmla="*/ 396875 w 1381125"/>
            <a:gd name="connsiteY1" fmla="*/ 1648274 h 1685432"/>
            <a:gd name="connsiteX2" fmla="*/ 762000 w 1381125"/>
            <a:gd name="connsiteY2" fmla="*/ 1426024 h 1685432"/>
            <a:gd name="connsiteX3" fmla="*/ 793750 w 1381125"/>
            <a:gd name="connsiteY3" fmla="*/ 330649 h 1685432"/>
            <a:gd name="connsiteX4" fmla="*/ 1031875 w 1381125"/>
            <a:gd name="connsiteY4" fmla="*/ 29024 h 1685432"/>
            <a:gd name="connsiteX5" fmla="*/ 1381125 w 1381125"/>
            <a:gd name="connsiteY5" fmla="*/ 29024 h 1685432"/>
            <a:gd name="connsiteX0" fmla="*/ 0 w 1381125"/>
            <a:gd name="connsiteY0" fmla="*/ 1673228 h 1694511"/>
            <a:gd name="connsiteX1" fmla="*/ 396875 w 1381125"/>
            <a:gd name="connsiteY1" fmla="*/ 1657353 h 1694511"/>
            <a:gd name="connsiteX2" fmla="*/ 762000 w 1381125"/>
            <a:gd name="connsiteY2" fmla="*/ 1435103 h 1694511"/>
            <a:gd name="connsiteX3" fmla="*/ 809625 w 1381125"/>
            <a:gd name="connsiteY3" fmla="*/ 466728 h 1694511"/>
            <a:gd name="connsiteX4" fmla="*/ 1031875 w 1381125"/>
            <a:gd name="connsiteY4" fmla="*/ 38103 h 1694511"/>
            <a:gd name="connsiteX5" fmla="*/ 1381125 w 1381125"/>
            <a:gd name="connsiteY5" fmla="*/ 38103 h 1694511"/>
            <a:gd name="connsiteX0" fmla="*/ 0 w 1381125"/>
            <a:gd name="connsiteY0" fmla="*/ 1673228 h 1694511"/>
            <a:gd name="connsiteX1" fmla="*/ 396875 w 1381125"/>
            <a:gd name="connsiteY1" fmla="*/ 1657353 h 1694511"/>
            <a:gd name="connsiteX2" fmla="*/ 762000 w 1381125"/>
            <a:gd name="connsiteY2" fmla="*/ 1435103 h 1694511"/>
            <a:gd name="connsiteX3" fmla="*/ 809625 w 1381125"/>
            <a:gd name="connsiteY3" fmla="*/ 466728 h 1694511"/>
            <a:gd name="connsiteX4" fmla="*/ 968375 w 1381125"/>
            <a:gd name="connsiteY4" fmla="*/ 38103 h 1694511"/>
            <a:gd name="connsiteX5" fmla="*/ 1381125 w 1381125"/>
            <a:gd name="connsiteY5" fmla="*/ 38103 h 1694511"/>
            <a:gd name="connsiteX0" fmla="*/ 0 w 1381125"/>
            <a:gd name="connsiteY0" fmla="*/ 1635125 h 1656408"/>
            <a:gd name="connsiteX1" fmla="*/ 396875 w 1381125"/>
            <a:gd name="connsiteY1" fmla="*/ 1619250 h 1656408"/>
            <a:gd name="connsiteX2" fmla="*/ 762000 w 1381125"/>
            <a:gd name="connsiteY2" fmla="*/ 1397000 h 1656408"/>
            <a:gd name="connsiteX3" fmla="*/ 809625 w 1381125"/>
            <a:gd name="connsiteY3" fmla="*/ 428625 h 1656408"/>
            <a:gd name="connsiteX4" fmla="*/ 1381125 w 1381125"/>
            <a:gd name="connsiteY4" fmla="*/ 0 h 1656408"/>
            <a:gd name="connsiteX0" fmla="*/ 0 w 1381125"/>
            <a:gd name="connsiteY0" fmla="*/ 1635125 h 1656408"/>
            <a:gd name="connsiteX1" fmla="*/ 396875 w 1381125"/>
            <a:gd name="connsiteY1" fmla="*/ 1619250 h 1656408"/>
            <a:gd name="connsiteX2" fmla="*/ 762000 w 1381125"/>
            <a:gd name="connsiteY2" fmla="*/ 1397000 h 1656408"/>
            <a:gd name="connsiteX3" fmla="*/ 809625 w 1381125"/>
            <a:gd name="connsiteY3" fmla="*/ 428625 h 1656408"/>
            <a:gd name="connsiteX4" fmla="*/ 1381125 w 1381125"/>
            <a:gd name="connsiteY4" fmla="*/ 0 h 1656408"/>
            <a:gd name="connsiteX0" fmla="*/ 0 w 1381125"/>
            <a:gd name="connsiteY0" fmla="*/ 1635125 h 1656408"/>
            <a:gd name="connsiteX1" fmla="*/ 396875 w 1381125"/>
            <a:gd name="connsiteY1" fmla="*/ 1619250 h 1656408"/>
            <a:gd name="connsiteX2" fmla="*/ 762000 w 1381125"/>
            <a:gd name="connsiteY2" fmla="*/ 1397000 h 1656408"/>
            <a:gd name="connsiteX3" fmla="*/ 809625 w 1381125"/>
            <a:gd name="connsiteY3" fmla="*/ 428625 h 1656408"/>
            <a:gd name="connsiteX4" fmla="*/ 1381125 w 1381125"/>
            <a:gd name="connsiteY4" fmla="*/ 0 h 1656408"/>
            <a:gd name="connsiteX0" fmla="*/ 0 w 1174750"/>
            <a:gd name="connsiteY0" fmla="*/ 1698625 h 1719908"/>
            <a:gd name="connsiteX1" fmla="*/ 396875 w 1174750"/>
            <a:gd name="connsiteY1" fmla="*/ 1682750 h 1719908"/>
            <a:gd name="connsiteX2" fmla="*/ 762000 w 1174750"/>
            <a:gd name="connsiteY2" fmla="*/ 1460500 h 1719908"/>
            <a:gd name="connsiteX3" fmla="*/ 809625 w 1174750"/>
            <a:gd name="connsiteY3" fmla="*/ 492125 h 1719908"/>
            <a:gd name="connsiteX4" fmla="*/ 1174750 w 1174750"/>
            <a:gd name="connsiteY4" fmla="*/ 0 h 1719908"/>
            <a:gd name="connsiteX0" fmla="*/ 0 w 1285875"/>
            <a:gd name="connsiteY0" fmla="*/ 1635125 h 1656408"/>
            <a:gd name="connsiteX1" fmla="*/ 396875 w 1285875"/>
            <a:gd name="connsiteY1" fmla="*/ 1619250 h 1656408"/>
            <a:gd name="connsiteX2" fmla="*/ 762000 w 1285875"/>
            <a:gd name="connsiteY2" fmla="*/ 1397000 h 1656408"/>
            <a:gd name="connsiteX3" fmla="*/ 809625 w 1285875"/>
            <a:gd name="connsiteY3" fmla="*/ 428625 h 1656408"/>
            <a:gd name="connsiteX4" fmla="*/ 1285875 w 1285875"/>
            <a:gd name="connsiteY4" fmla="*/ 0 h 1656408"/>
            <a:gd name="connsiteX0" fmla="*/ 0 w 1285875"/>
            <a:gd name="connsiteY0" fmla="*/ 1635253 h 1656536"/>
            <a:gd name="connsiteX1" fmla="*/ 396875 w 1285875"/>
            <a:gd name="connsiteY1" fmla="*/ 1619378 h 1656536"/>
            <a:gd name="connsiteX2" fmla="*/ 762000 w 1285875"/>
            <a:gd name="connsiteY2" fmla="*/ 1397128 h 1656536"/>
            <a:gd name="connsiteX3" fmla="*/ 809625 w 1285875"/>
            <a:gd name="connsiteY3" fmla="*/ 428753 h 1656536"/>
            <a:gd name="connsiteX4" fmla="*/ 1285875 w 1285875"/>
            <a:gd name="connsiteY4" fmla="*/ 128 h 1656536"/>
            <a:gd name="connsiteX0" fmla="*/ 0 w 1285875"/>
            <a:gd name="connsiteY0" fmla="*/ 1635267 h 1651155"/>
            <a:gd name="connsiteX1" fmla="*/ 396875 w 1285875"/>
            <a:gd name="connsiteY1" fmla="*/ 1619392 h 1651155"/>
            <a:gd name="connsiteX2" fmla="*/ 809625 w 1285875"/>
            <a:gd name="connsiteY2" fmla="*/ 1524142 h 1651155"/>
            <a:gd name="connsiteX3" fmla="*/ 809625 w 1285875"/>
            <a:gd name="connsiteY3" fmla="*/ 428767 h 1651155"/>
            <a:gd name="connsiteX4" fmla="*/ 1285875 w 1285875"/>
            <a:gd name="connsiteY4" fmla="*/ 142 h 1651155"/>
            <a:gd name="connsiteX0" fmla="*/ 0 w 1285875"/>
            <a:gd name="connsiteY0" fmla="*/ 1635259 h 1654304"/>
            <a:gd name="connsiteX1" fmla="*/ 396875 w 1285875"/>
            <a:gd name="connsiteY1" fmla="*/ 1619384 h 1654304"/>
            <a:gd name="connsiteX2" fmla="*/ 730250 w 1285875"/>
            <a:gd name="connsiteY2" fmla="*/ 1444759 h 1654304"/>
            <a:gd name="connsiteX3" fmla="*/ 809625 w 1285875"/>
            <a:gd name="connsiteY3" fmla="*/ 428759 h 1654304"/>
            <a:gd name="connsiteX4" fmla="*/ 1285875 w 1285875"/>
            <a:gd name="connsiteY4" fmla="*/ 134 h 1654304"/>
            <a:gd name="connsiteX0" fmla="*/ 0 w 1285875"/>
            <a:gd name="connsiteY0" fmla="*/ 1635264 h 1652251"/>
            <a:gd name="connsiteX1" fmla="*/ 396875 w 1285875"/>
            <a:gd name="connsiteY1" fmla="*/ 1619389 h 1652251"/>
            <a:gd name="connsiteX2" fmla="*/ 762000 w 1285875"/>
            <a:gd name="connsiteY2" fmla="*/ 1494389 h 1652251"/>
            <a:gd name="connsiteX3" fmla="*/ 809625 w 1285875"/>
            <a:gd name="connsiteY3" fmla="*/ 428764 h 1652251"/>
            <a:gd name="connsiteX4" fmla="*/ 1285875 w 1285875"/>
            <a:gd name="connsiteY4" fmla="*/ 139 h 1652251"/>
            <a:gd name="connsiteX0" fmla="*/ 0 w 1285875"/>
            <a:gd name="connsiteY0" fmla="*/ 1635264 h 1678840"/>
            <a:gd name="connsiteX1" fmla="*/ 412750 w 1285875"/>
            <a:gd name="connsiteY1" fmla="*/ 1669014 h 1678840"/>
            <a:gd name="connsiteX2" fmla="*/ 762000 w 1285875"/>
            <a:gd name="connsiteY2" fmla="*/ 1494389 h 1678840"/>
            <a:gd name="connsiteX3" fmla="*/ 809625 w 1285875"/>
            <a:gd name="connsiteY3" fmla="*/ 428764 h 1678840"/>
            <a:gd name="connsiteX4" fmla="*/ 1285875 w 1285875"/>
            <a:gd name="connsiteY4" fmla="*/ 139 h 1678840"/>
            <a:gd name="connsiteX0" fmla="*/ 0 w 1174750"/>
            <a:gd name="connsiteY0" fmla="*/ 1800680 h 1807378"/>
            <a:gd name="connsiteX1" fmla="*/ 301625 w 1174750"/>
            <a:gd name="connsiteY1" fmla="*/ 1669014 h 1807378"/>
            <a:gd name="connsiteX2" fmla="*/ 650875 w 1174750"/>
            <a:gd name="connsiteY2" fmla="*/ 1494389 h 1807378"/>
            <a:gd name="connsiteX3" fmla="*/ 698500 w 1174750"/>
            <a:gd name="connsiteY3" fmla="*/ 428764 h 1807378"/>
            <a:gd name="connsiteX4" fmla="*/ 1174750 w 1174750"/>
            <a:gd name="connsiteY4" fmla="*/ 139 h 1807378"/>
            <a:gd name="connsiteX0" fmla="*/ 0 w 1222375"/>
            <a:gd name="connsiteY0" fmla="*/ 1635264 h 1678840"/>
            <a:gd name="connsiteX1" fmla="*/ 349250 w 1222375"/>
            <a:gd name="connsiteY1" fmla="*/ 1669014 h 1678840"/>
            <a:gd name="connsiteX2" fmla="*/ 698500 w 1222375"/>
            <a:gd name="connsiteY2" fmla="*/ 1494389 h 1678840"/>
            <a:gd name="connsiteX3" fmla="*/ 746125 w 1222375"/>
            <a:gd name="connsiteY3" fmla="*/ 428764 h 1678840"/>
            <a:gd name="connsiteX4" fmla="*/ 1222375 w 1222375"/>
            <a:gd name="connsiteY4" fmla="*/ 139 h 1678840"/>
            <a:gd name="connsiteX0" fmla="*/ 0 w 1222375"/>
            <a:gd name="connsiteY0" fmla="*/ 1684889 h 1703934"/>
            <a:gd name="connsiteX1" fmla="*/ 349250 w 1222375"/>
            <a:gd name="connsiteY1" fmla="*/ 1669014 h 1703934"/>
            <a:gd name="connsiteX2" fmla="*/ 698500 w 1222375"/>
            <a:gd name="connsiteY2" fmla="*/ 1494389 h 1703934"/>
            <a:gd name="connsiteX3" fmla="*/ 746125 w 1222375"/>
            <a:gd name="connsiteY3" fmla="*/ 428764 h 1703934"/>
            <a:gd name="connsiteX4" fmla="*/ 1222375 w 1222375"/>
            <a:gd name="connsiteY4" fmla="*/ 139 h 1703934"/>
            <a:gd name="connsiteX0" fmla="*/ 0 w 1174750"/>
            <a:gd name="connsiteY0" fmla="*/ 1684889 h 1703934"/>
            <a:gd name="connsiteX1" fmla="*/ 301625 w 1174750"/>
            <a:gd name="connsiteY1" fmla="*/ 1669014 h 1703934"/>
            <a:gd name="connsiteX2" fmla="*/ 650875 w 1174750"/>
            <a:gd name="connsiteY2" fmla="*/ 1494389 h 1703934"/>
            <a:gd name="connsiteX3" fmla="*/ 698500 w 1174750"/>
            <a:gd name="connsiteY3" fmla="*/ 428764 h 1703934"/>
            <a:gd name="connsiteX4" fmla="*/ 1174750 w 1174750"/>
            <a:gd name="connsiteY4" fmla="*/ 139 h 1703934"/>
            <a:gd name="connsiteX0" fmla="*/ 0 w 1174750"/>
            <a:gd name="connsiteY0" fmla="*/ 1684889 h 1684889"/>
            <a:gd name="connsiteX1" fmla="*/ 650875 w 1174750"/>
            <a:gd name="connsiteY1" fmla="*/ 1494389 h 1684889"/>
            <a:gd name="connsiteX2" fmla="*/ 698500 w 1174750"/>
            <a:gd name="connsiteY2" fmla="*/ 428764 h 1684889"/>
            <a:gd name="connsiteX3" fmla="*/ 1174750 w 1174750"/>
            <a:gd name="connsiteY3" fmla="*/ 139 h 1684889"/>
            <a:gd name="connsiteX0" fmla="*/ 0 w 1174750"/>
            <a:gd name="connsiteY0" fmla="*/ 1684886 h 1684886"/>
            <a:gd name="connsiteX1" fmla="*/ 571500 w 1174750"/>
            <a:gd name="connsiteY1" fmla="*/ 1461302 h 1684886"/>
            <a:gd name="connsiteX2" fmla="*/ 698500 w 1174750"/>
            <a:gd name="connsiteY2" fmla="*/ 428761 h 1684886"/>
            <a:gd name="connsiteX3" fmla="*/ 1174750 w 1174750"/>
            <a:gd name="connsiteY3" fmla="*/ 136 h 1684886"/>
            <a:gd name="connsiteX0" fmla="*/ 0 w 1174750"/>
            <a:gd name="connsiteY0" fmla="*/ 1684953 h 1684953"/>
            <a:gd name="connsiteX1" fmla="*/ 571500 w 1174750"/>
            <a:gd name="connsiteY1" fmla="*/ 1461369 h 1684953"/>
            <a:gd name="connsiteX2" fmla="*/ 635000 w 1174750"/>
            <a:gd name="connsiteY2" fmla="*/ 362662 h 1684953"/>
            <a:gd name="connsiteX3" fmla="*/ 1174750 w 1174750"/>
            <a:gd name="connsiteY3" fmla="*/ 203 h 1684953"/>
            <a:gd name="connsiteX0" fmla="*/ 0 w 1174750"/>
            <a:gd name="connsiteY0" fmla="*/ 1685256 h 1685256"/>
            <a:gd name="connsiteX1" fmla="*/ 571500 w 1174750"/>
            <a:gd name="connsiteY1" fmla="*/ 1461672 h 1685256"/>
            <a:gd name="connsiteX2" fmla="*/ 635000 w 1174750"/>
            <a:gd name="connsiteY2" fmla="*/ 362965 h 1685256"/>
            <a:gd name="connsiteX3" fmla="*/ 1174750 w 1174750"/>
            <a:gd name="connsiteY3" fmla="*/ 506 h 16852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74750" h="1685256">
              <a:moveTo>
                <a:pt x="0" y="1685256"/>
              </a:moveTo>
              <a:cubicBezTo>
                <a:pt x="135599" y="1645569"/>
                <a:pt x="465667" y="1682054"/>
                <a:pt x="571500" y="1461672"/>
              </a:cubicBezTo>
              <a:cubicBezTo>
                <a:pt x="677333" y="1241290"/>
                <a:pt x="597958" y="689201"/>
                <a:pt x="635000" y="362965"/>
              </a:cubicBezTo>
              <a:cubicBezTo>
                <a:pt x="672042" y="36729"/>
                <a:pt x="912812" y="-5447"/>
                <a:pt x="1174750" y="506"/>
              </a:cubicBezTo>
            </a:path>
          </a:pathLst>
        </a:custGeom>
        <a:noFill/>
        <a:ln w="28575"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47625</xdr:colOff>
      <xdr:row>22</xdr:row>
      <xdr:rowOff>0</xdr:rowOff>
    </xdr:from>
    <xdr:to>
      <xdr:col>10</xdr:col>
      <xdr:colOff>430782</xdr:colOff>
      <xdr:row>41</xdr:row>
      <xdr:rowOff>111125</xdr:rowOff>
    </xdr:to>
    <xdr:sp macro="" textlink="">
      <xdr:nvSpPr>
        <xdr:cNvPr id="38" name="フリーフォーム: 図形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5651500" y="9794875"/>
          <a:ext cx="1938907" cy="4778375"/>
        </a:xfrm>
        <a:custGeom>
          <a:avLst/>
          <a:gdLst>
            <a:gd name="connsiteX0" fmla="*/ 0 w 1778000"/>
            <a:gd name="connsiteY0" fmla="*/ 64352 h 4842727"/>
            <a:gd name="connsiteX1" fmla="*/ 984250 w 1778000"/>
            <a:gd name="connsiteY1" fmla="*/ 80227 h 4842727"/>
            <a:gd name="connsiteX2" fmla="*/ 1587500 w 1778000"/>
            <a:gd name="connsiteY2" fmla="*/ 858102 h 4842727"/>
            <a:gd name="connsiteX3" fmla="*/ 1698625 w 1778000"/>
            <a:gd name="connsiteY3" fmla="*/ 2636102 h 4842727"/>
            <a:gd name="connsiteX4" fmla="*/ 1778000 w 1778000"/>
            <a:gd name="connsiteY4" fmla="*/ 4842727 h 4842727"/>
            <a:gd name="connsiteX0" fmla="*/ 0 w 1778000"/>
            <a:gd name="connsiteY0" fmla="*/ 35371 h 4813746"/>
            <a:gd name="connsiteX1" fmla="*/ 1079500 w 1778000"/>
            <a:gd name="connsiteY1" fmla="*/ 114746 h 4813746"/>
            <a:gd name="connsiteX2" fmla="*/ 1587500 w 1778000"/>
            <a:gd name="connsiteY2" fmla="*/ 829121 h 4813746"/>
            <a:gd name="connsiteX3" fmla="*/ 1698625 w 1778000"/>
            <a:gd name="connsiteY3" fmla="*/ 2607121 h 4813746"/>
            <a:gd name="connsiteX4" fmla="*/ 1778000 w 1778000"/>
            <a:gd name="connsiteY4" fmla="*/ 4813746 h 4813746"/>
            <a:gd name="connsiteX0" fmla="*/ 0 w 1778000"/>
            <a:gd name="connsiteY0" fmla="*/ 51990 h 4830365"/>
            <a:gd name="connsiteX1" fmla="*/ 1079500 w 1778000"/>
            <a:gd name="connsiteY1" fmla="*/ 131365 h 4830365"/>
            <a:gd name="connsiteX2" fmla="*/ 1698625 w 1778000"/>
            <a:gd name="connsiteY2" fmla="*/ 1163240 h 4830365"/>
            <a:gd name="connsiteX3" fmla="*/ 1698625 w 1778000"/>
            <a:gd name="connsiteY3" fmla="*/ 2623740 h 4830365"/>
            <a:gd name="connsiteX4" fmla="*/ 1778000 w 1778000"/>
            <a:gd name="connsiteY4" fmla="*/ 4830365 h 4830365"/>
            <a:gd name="connsiteX0" fmla="*/ 0 w 1778000"/>
            <a:gd name="connsiteY0" fmla="*/ 7683 h 4786058"/>
            <a:gd name="connsiteX1" fmla="*/ 968375 w 1778000"/>
            <a:gd name="connsiteY1" fmla="*/ 420433 h 4786058"/>
            <a:gd name="connsiteX2" fmla="*/ 1698625 w 1778000"/>
            <a:gd name="connsiteY2" fmla="*/ 1118933 h 4786058"/>
            <a:gd name="connsiteX3" fmla="*/ 1698625 w 1778000"/>
            <a:gd name="connsiteY3" fmla="*/ 2579433 h 4786058"/>
            <a:gd name="connsiteX4" fmla="*/ 1778000 w 1778000"/>
            <a:gd name="connsiteY4" fmla="*/ 4786058 h 4786058"/>
            <a:gd name="connsiteX0" fmla="*/ 0 w 1778000"/>
            <a:gd name="connsiteY0" fmla="*/ 18782 h 4797157"/>
            <a:gd name="connsiteX1" fmla="*/ 1127125 w 1778000"/>
            <a:gd name="connsiteY1" fmla="*/ 225157 h 4797157"/>
            <a:gd name="connsiteX2" fmla="*/ 1698625 w 1778000"/>
            <a:gd name="connsiteY2" fmla="*/ 1130032 h 4797157"/>
            <a:gd name="connsiteX3" fmla="*/ 1698625 w 1778000"/>
            <a:gd name="connsiteY3" fmla="*/ 2590532 h 4797157"/>
            <a:gd name="connsiteX4" fmla="*/ 1778000 w 1778000"/>
            <a:gd name="connsiteY4" fmla="*/ 4797157 h 4797157"/>
            <a:gd name="connsiteX0" fmla="*/ 0 w 1796032"/>
            <a:gd name="connsiteY0" fmla="*/ 18782 h 4797157"/>
            <a:gd name="connsiteX1" fmla="*/ 1127125 w 1796032"/>
            <a:gd name="connsiteY1" fmla="*/ 225157 h 4797157"/>
            <a:gd name="connsiteX2" fmla="*/ 1698625 w 1796032"/>
            <a:gd name="connsiteY2" fmla="*/ 1130032 h 4797157"/>
            <a:gd name="connsiteX3" fmla="*/ 1793875 w 1796032"/>
            <a:gd name="connsiteY3" fmla="*/ 2558782 h 4797157"/>
            <a:gd name="connsiteX4" fmla="*/ 1778000 w 1796032"/>
            <a:gd name="connsiteY4" fmla="*/ 4797157 h 4797157"/>
            <a:gd name="connsiteX0" fmla="*/ 0 w 1796032"/>
            <a:gd name="connsiteY0" fmla="*/ 0 h 4778375"/>
            <a:gd name="connsiteX1" fmla="*/ 1127125 w 1796032"/>
            <a:gd name="connsiteY1" fmla="*/ 206375 h 4778375"/>
            <a:gd name="connsiteX2" fmla="*/ 1698625 w 1796032"/>
            <a:gd name="connsiteY2" fmla="*/ 1111250 h 4778375"/>
            <a:gd name="connsiteX3" fmla="*/ 1793875 w 1796032"/>
            <a:gd name="connsiteY3" fmla="*/ 2540000 h 4778375"/>
            <a:gd name="connsiteX4" fmla="*/ 1778000 w 1796032"/>
            <a:gd name="connsiteY4" fmla="*/ 4778375 h 4778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796032" h="4778375">
              <a:moveTo>
                <a:pt x="0" y="0"/>
              </a:moveTo>
              <a:cubicBezTo>
                <a:pt x="375708" y="5291"/>
                <a:pt x="844021" y="21167"/>
                <a:pt x="1127125" y="206375"/>
              </a:cubicBezTo>
              <a:cubicBezTo>
                <a:pt x="1410229" y="391583"/>
                <a:pt x="1587500" y="722313"/>
                <a:pt x="1698625" y="1111250"/>
              </a:cubicBezTo>
              <a:cubicBezTo>
                <a:pt x="1809750" y="1500187"/>
                <a:pt x="1780646" y="1928813"/>
                <a:pt x="1793875" y="2540000"/>
              </a:cubicBezTo>
              <a:cubicBezTo>
                <a:pt x="1807104" y="3151187"/>
                <a:pt x="1754187" y="4007114"/>
                <a:pt x="1778000" y="4778375"/>
              </a:cubicBezTo>
            </a:path>
          </a:pathLst>
        </a:custGeom>
        <a:noFill/>
        <a:ln w="28575"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355022</xdr:colOff>
      <xdr:row>21</xdr:row>
      <xdr:rowOff>34637</xdr:rowOff>
    </xdr:from>
    <xdr:to>
      <xdr:col>4</xdr:col>
      <xdr:colOff>596322</xdr:colOff>
      <xdr:row>22</xdr:row>
      <xdr:rowOff>225137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228397" y="12544137"/>
          <a:ext cx="241300" cy="42862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355022</xdr:colOff>
      <xdr:row>19</xdr:row>
      <xdr:rowOff>34637</xdr:rowOff>
    </xdr:from>
    <xdr:to>
      <xdr:col>4</xdr:col>
      <xdr:colOff>596322</xdr:colOff>
      <xdr:row>20</xdr:row>
      <xdr:rowOff>225137</xdr:rowOff>
    </xdr:to>
    <xdr:sp macro="" textlink="">
      <xdr:nvSpPr>
        <xdr:cNvPr id="17" name="右中かっこ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228397" y="12544137"/>
          <a:ext cx="241300" cy="428625"/>
        </a:xfrm>
        <a:prstGeom prst="rightBrace">
          <a:avLst>
            <a:gd name="adj1" fmla="val 20395"/>
            <a:gd name="adj2" fmla="val 77536"/>
          </a:avLst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>
        <a:ln w="28575"/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grpFill/>
        <a:ln w="9525" cmpd="sng">
          <a:noFill/>
        </a:ln>
      </a:spPr>
      <a:bodyPr vertOverflow="clip" horzOverflow="clip" wrap="square" lIns="0" tIns="0" rIns="0" bIns="0" rtlCol="0" anchor="t">
        <a:spAutoFit/>
      </a:bodyPr>
      <a:lstStyle>
        <a:defPPr algn="ctr">
          <a:defRPr kumimoji="1" sz="2400" b="1">
            <a:solidFill>
              <a:schemeClr val="bg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E43BE-53B6-4E6D-B878-4C371CB5B427}">
  <sheetPr>
    <pageSetUpPr fitToPage="1"/>
  </sheetPr>
  <dimension ref="C1:AG58"/>
  <sheetViews>
    <sheetView view="pageLayout" zoomScaleNormal="61" workbookViewId="0"/>
  </sheetViews>
  <sheetFormatPr defaultRowHeight="18.75" x14ac:dyDescent="0.4"/>
  <cols>
    <col min="3" max="3" width="4" customWidth="1"/>
    <col min="4" max="4" width="10.125" customWidth="1"/>
    <col min="5" max="5" width="8" customWidth="1"/>
    <col min="6" max="6" width="5.875" customWidth="1"/>
    <col min="7" max="7" width="7" customWidth="1"/>
    <col min="8" max="8" width="7.625" customWidth="1"/>
    <col min="9" max="9" width="8.125" customWidth="1"/>
    <col min="10" max="10" width="14.5" customWidth="1"/>
    <col min="11" max="11" width="7.875" customWidth="1"/>
    <col min="12" max="12" width="7.375" customWidth="1"/>
    <col min="13" max="13" width="7.25" customWidth="1"/>
    <col min="14" max="15" width="7.375" customWidth="1"/>
    <col min="16" max="16" width="7.875" customWidth="1"/>
    <col min="17" max="18" width="7.625" customWidth="1"/>
    <col min="19" max="19" width="8.25" customWidth="1"/>
    <col min="20" max="20" width="7.625" customWidth="1"/>
    <col min="21" max="21" width="9.625" customWidth="1"/>
    <col min="22" max="22" width="12.375" customWidth="1"/>
    <col min="23" max="23" width="7.875" customWidth="1"/>
    <col min="24" max="25" width="8" customWidth="1"/>
    <col min="26" max="26" width="7.25" customWidth="1"/>
    <col min="27" max="27" width="6.75" customWidth="1"/>
    <col min="28" max="28" width="7" customWidth="1"/>
  </cols>
  <sheetData>
    <row r="1" spans="3:29" ht="19.899999999999999" customHeight="1" x14ac:dyDescent="0.4">
      <c r="C1" s="137" t="s">
        <v>178</v>
      </c>
    </row>
    <row r="2" spans="3:29" ht="19.5" thickBot="1" x14ac:dyDescent="0.45"/>
    <row r="3" spans="3:29" ht="19.5" thickBot="1" x14ac:dyDescent="0.45">
      <c r="C3" s="157" t="s">
        <v>177</v>
      </c>
      <c r="D3" s="164"/>
      <c r="E3" s="151" t="s">
        <v>176</v>
      </c>
      <c r="F3" s="152"/>
      <c r="G3" s="152"/>
      <c r="H3" s="153"/>
      <c r="I3" s="151" t="s">
        <v>175</v>
      </c>
      <c r="J3" s="152"/>
      <c r="K3" s="152"/>
      <c r="L3" s="152"/>
      <c r="M3" s="152"/>
      <c r="N3" s="152"/>
      <c r="O3" s="153"/>
      <c r="P3" s="151" t="s">
        <v>174</v>
      </c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3"/>
      <c r="AC3" s="25"/>
    </row>
    <row r="4" spans="3:29" ht="49.5" customHeight="1" thickBot="1" x14ac:dyDescent="0.45">
      <c r="C4" s="158"/>
      <c r="D4" s="165"/>
      <c r="E4" s="136" t="s">
        <v>173</v>
      </c>
      <c r="F4" s="128" t="s">
        <v>172</v>
      </c>
      <c r="G4" s="128" t="s">
        <v>171</v>
      </c>
      <c r="H4" s="127" t="s">
        <v>170</v>
      </c>
      <c r="I4" s="135" t="s">
        <v>43</v>
      </c>
      <c r="J4" s="134" t="s">
        <v>169</v>
      </c>
      <c r="K4" s="28" t="s">
        <v>122</v>
      </c>
      <c r="L4" s="128" t="s">
        <v>168</v>
      </c>
      <c r="M4" s="128" t="s">
        <v>118</v>
      </c>
      <c r="N4" s="28" t="s">
        <v>143</v>
      </c>
      <c r="O4" s="127" t="s">
        <v>167</v>
      </c>
      <c r="P4" s="133" t="s">
        <v>166</v>
      </c>
      <c r="Q4" s="132" t="s">
        <v>165</v>
      </c>
      <c r="R4" s="132" t="s">
        <v>164</v>
      </c>
      <c r="S4" s="132" t="s">
        <v>163</v>
      </c>
      <c r="T4" s="131" t="s">
        <v>162</v>
      </c>
      <c r="U4" s="130" t="s">
        <v>161</v>
      </c>
      <c r="V4" s="129" t="s">
        <v>160</v>
      </c>
      <c r="W4" s="128" t="s">
        <v>159</v>
      </c>
      <c r="X4" s="128" t="s">
        <v>121</v>
      </c>
      <c r="Y4" s="128" t="s">
        <v>129</v>
      </c>
      <c r="Z4" s="128" t="s">
        <v>118</v>
      </c>
      <c r="AA4" s="128" t="s">
        <v>151</v>
      </c>
      <c r="AB4" s="127" t="s">
        <v>156</v>
      </c>
      <c r="AC4" s="25"/>
    </row>
    <row r="5" spans="3:29" x14ac:dyDescent="0.4">
      <c r="C5" s="154" t="s">
        <v>158</v>
      </c>
      <c r="D5" s="63" t="s">
        <v>157</v>
      </c>
      <c r="E5" s="126">
        <v>10.997999999999999</v>
      </c>
      <c r="F5" s="109">
        <v>3</v>
      </c>
      <c r="G5" s="109">
        <f>4.465*2.1</f>
        <v>9.3765000000000001</v>
      </c>
      <c r="H5" s="108">
        <f t="shared" ref="H5:H24" si="0">E5*F5-G5</f>
        <v>23.6175</v>
      </c>
      <c r="I5" s="126">
        <v>22.033999999999999</v>
      </c>
      <c r="J5" s="114" t="s">
        <v>146</v>
      </c>
      <c r="K5" s="48"/>
      <c r="L5" s="48"/>
      <c r="M5" s="48"/>
      <c r="N5" s="48"/>
      <c r="O5" s="125">
        <f>I5</f>
        <v>22.033999999999999</v>
      </c>
      <c r="P5" s="126">
        <v>9.032</v>
      </c>
      <c r="Q5" s="109">
        <v>2.5</v>
      </c>
      <c r="R5" s="109">
        <f t="shared" ref="R5:R24" si="1">Q5*P5</f>
        <v>22.58</v>
      </c>
      <c r="S5" s="122">
        <f>0.8*1.8+0.3*0.6</f>
        <v>1.62</v>
      </c>
      <c r="T5" s="109">
        <f t="shared" ref="T5:T24" si="2">H5-E5*(F5-Q5)</f>
        <v>18.118500000000001</v>
      </c>
      <c r="U5" s="108">
        <f t="shared" ref="U5:U25" si="3">R5-S5+T5</f>
        <v>39.078499999999998</v>
      </c>
      <c r="V5" s="119" t="s">
        <v>156</v>
      </c>
      <c r="W5" s="48"/>
      <c r="X5" s="48"/>
      <c r="Y5" s="48"/>
      <c r="Z5" s="48"/>
      <c r="AA5" s="48"/>
      <c r="AB5" s="125">
        <f>U5</f>
        <v>39.078499999999998</v>
      </c>
    </row>
    <row r="6" spans="3:29" x14ac:dyDescent="0.4">
      <c r="C6" s="155"/>
      <c r="D6" s="24" t="s">
        <v>155</v>
      </c>
      <c r="E6" s="116">
        <v>4.5449999999999999</v>
      </c>
      <c r="F6" s="95">
        <v>3</v>
      </c>
      <c r="G6" s="95">
        <f>1.65*0.9+0.75*0.6+0.7*1.8+0.75*0.6</f>
        <v>3.6449999999999996</v>
      </c>
      <c r="H6" s="94">
        <f t="shared" si="0"/>
        <v>9.99</v>
      </c>
      <c r="I6" s="116">
        <v>12.013999999999999</v>
      </c>
      <c r="J6" s="100" t="s">
        <v>154</v>
      </c>
      <c r="L6" s="115">
        <f>I6</f>
        <v>12.013999999999999</v>
      </c>
      <c r="M6" s="115"/>
      <c r="O6" s="24"/>
      <c r="P6" s="116">
        <v>9.09</v>
      </c>
      <c r="Q6" s="95">
        <v>2.35</v>
      </c>
      <c r="R6" s="95">
        <f t="shared" si="1"/>
        <v>21.361499999999999</v>
      </c>
      <c r="S6" s="124">
        <f>0.8*1.8*3+0.3*0.6</f>
        <v>4.5</v>
      </c>
      <c r="T6" s="95">
        <f t="shared" si="2"/>
        <v>7.0357500000000002</v>
      </c>
      <c r="U6" s="94">
        <f t="shared" si="3"/>
        <v>23.89725</v>
      </c>
      <c r="V6" s="97" t="s">
        <v>129</v>
      </c>
      <c r="Y6" s="115">
        <f>U6</f>
        <v>23.89725</v>
      </c>
      <c r="AB6" s="24"/>
    </row>
    <row r="7" spans="3:29" x14ac:dyDescent="0.4">
      <c r="C7" s="155"/>
      <c r="D7" s="24" t="s">
        <v>131</v>
      </c>
      <c r="E7" s="116">
        <v>0.90900000000000003</v>
      </c>
      <c r="F7" s="95">
        <v>3</v>
      </c>
      <c r="G7" s="95">
        <f>0.7*0.6</f>
        <v>0.42</v>
      </c>
      <c r="H7" s="94">
        <f t="shared" si="0"/>
        <v>2.3070000000000004</v>
      </c>
      <c r="I7" s="116">
        <v>1.7230000000000001</v>
      </c>
      <c r="J7" s="100" t="s">
        <v>130</v>
      </c>
      <c r="L7" s="115">
        <f>I7</f>
        <v>1.7230000000000001</v>
      </c>
      <c r="M7" s="115"/>
      <c r="O7" s="24"/>
      <c r="P7" s="116">
        <v>4.5449999999999999</v>
      </c>
      <c r="Q7" s="95">
        <v>2.1</v>
      </c>
      <c r="R7" s="95">
        <f t="shared" si="1"/>
        <v>9.5445000000000011</v>
      </c>
      <c r="S7" s="124">
        <f>0.8*1.8</f>
        <v>1.4400000000000002</v>
      </c>
      <c r="T7" s="95">
        <f t="shared" si="2"/>
        <v>1.4889000000000006</v>
      </c>
      <c r="U7" s="94">
        <f t="shared" si="3"/>
        <v>9.5934000000000026</v>
      </c>
      <c r="V7" s="97" t="s">
        <v>129</v>
      </c>
      <c r="Y7" s="115">
        <f>U7</f>
        <v>9.5934000000000026</v>
      </c>
      <c r="AB7" s="24"/>
    </row>
    <row r="8" spans="3:29" x14ac:dyDescent="0.4">
      <c r="C8" s="155"/>
      <c r="D8" s="24" t="s">
        <v>153</v>
      </c>
      <c r="E8" s="116">
        <v>3.6360000000000001</v>
      </c>
      <c r="F8" s="95">
        <v>3</v>
      </c>
      <c r="G8" s="95">
        <f>1.65*0.6</f>
        <v>0.98999999999999988</v>
      </c>
      <c r="H8" s="94">
        <f t="shared" si="0"/>
        <v>9.918000000000001</v>
      </c>
      <c r="I8" s="116">
        <v>3.2509999999999999</v>
      </c>
      <c r="J8" s="100" t="s">
        <v>152</v>
      </c>
      <c r="O8" s="123">
        <f>I8</f>
        <v>3.2509999999999999</v>
      </c>
      <c r="P8" s="116">
        <v>3.6360000000000001</v>
      </c>
      <c r="Q8" s="95">
        <v>2.1</v>
      </c>
      <c r="R8" s="95">
        <f t="shared" si="1"/>
        <v>7.6356000000000002</v>
      </c>
      <c r="S8" s="124">
        <f>0.7*1.8</f>
        <v>1.26</v>
      </c>
      <c r="T8" s="95">
        <f t="shared" si="2"/>
        <v>6.6456000000000017</v>
      </c>
      <c r="U8" s="94">
        <f t="shared" si="3"/>
        <v>13.021200000000002</v>
      </c>
      <c r="V8" s="97" t="s">
        <v>151</v>
      </c>
      <c r="AA8" s="115">
        <f>U8</f>
        <v>13.021200000000002</v>
      </c>
      <c r="AB8" s="24"/>
    </row>
    <row r="9" spans="3:29" x14ac:dyDescent="0.4">
      <c r="C9" s="155"/>
      <c r="D9" s="24" t="s">
        <v>150</v>
      </c>
      <c r="E9" s="116">
        <v>1.758</v>
      </c>
      <c r="F9" s="95">
        <v>3</v>
      </c>
      <c r="G9" s="95">
        <f>1*0.6</f>
        <v>0.6</v>
      </c>
      <c r="H9" s="94">
        <f t="shared" si="0"/>
        <v>4.6740000000000004</v>
      </c>
      <c r="I9" s="116">
        <v>4.9580000000000002</v>
      </c>
      <c r="J9" s="100" t="s">
        <v>130</v>
      </c>
      <c r="L9" s="115">
        <f>I9</f>
        <v>4.9580000000000002</v>
      </c>
      <c r="M9" s="115"/>
      <c r="O9" s="24"/>
      <c r="P9" s="116">
        <v>7.2720000000000002</v>
      </c>
      <c r="Q9" s="95">
        <v>2.1</v>
      </c>
      <c r="R9" s="95">
        <f t="shared" si="1"/>
        <v>15.2712</v>
      </c>
      <c r="S9" s="95">
        <f>1.695*1.8</f>
        <v>3.0510000000000002</v>
      </c>
      <c r="T9" s="95">
        <f t="shared" si="2"/>
        <v>3.0918000000000005</v>
      </c>
      <c r="U9" s="94">
        <f t="shared" si="3"/>
        <v>15.312000000000001</v>
      </c>
      <c r="V9" s="97" t="s">
        <v>129</v>
      </c>
      <c r="Y9" s="115">
        <f>U9</f>
        <v>15.312000000000001</v>
      </c>
      <c r="AB9" s="24"/>
    </row>
    <row r="10" spans="3:29" x14ac:dyDescent="0.4">
      <c r="C10" s="155"/>
      <c r="D10" s="24" t="s">
        <v>149</v>
      </c>
      <c r="E10" s="116">
        <v>5.4539999999999997</v>
      </c>
      <c r="F10" s="95">
        <v>3</v>
      </c>
      <c r="G10" s="95">
        <f>2.557*1.8+1.65*1.8</f>
        <v>7.5725999999999996</v>
      </c>
      <c r="H10" s="94">
        <f t="shared" si="0"/>
        <v>8.7893999999999988</v>
      </c>
      <c r="I10" s="116">
        <v>9.9149999999999991</v>
      </c>
      <c r="J10" s="100" t="s">
        <v>122</v>
      </c>
      <c r="K10" s="115">
        <f>I10</f>
        <v>9.9149999999999991</v>
      </c>
      <c r="O10" s="24"/>
      <c r="P10" s="116">
        <v>3.6360000000000001</v>
      </c>
      <c r="Q10" s="95">
        <v>2.35</v>
      </c>
      <c r="R10" s="95">
        <f t="shared" si="1"/>
        <v>8.5446000000000009</v>
      </c>
      <c r="S10" s="95">
        <f>1.695*1.8*2</f>
        <v>6.1020000000000003</v>
      </c>
      <c r="T10" s="95">
        <f t="shared" si="2"/>
        <v>5.2442999999999991</v>
      </c>
      <c r="U10" s="94">
        <f t="shared" si="3"/>
        <v>7.6868999999999996</v>
      </c>
      <c r="V10" s="97" t="s">
        <v>139</v>
      </c>
      <c r="W10" s="115">
        <f>U10</f>
        <v>7.6868999999999996</v>
      </c>
      <c r="AB10" s="24"/>
    </row>
    <row r="11" spans="3:29" x14ac:dyDescent="0.4">
      <c r="C11" s="155"/>
      <c r="D11" s="117" t="s">
        <v>120</v>
      </c>
      <c r="E11" s="116">
        <v>1.212</v>
      </c>
      <c r="F11" s="95">
        <v>3</v>
      </c>
      <c r="G11" s="95">
        <v>0</v>
      </c>
      <c r="H11" s="94">
        <f t="shared" si="0"/>
        <v>3.6360000000000001</v>
      </c>
      <c r="I11" s="116">
        <v>1.653</v>
      </c>
      <c r="J11" s="100" t="s">
        <v>118</v>
      </c>
      <c r="M11" s="115">
        <f>I11</f>
        <v>1.653</v>
      </c>
      <c r="O11" s="24"/>
      <c r="P11" s="116">
        <v>4.242</v>
      </c>
      <c r="Q11" s="95">
        <v>2.35</v>
      </c>
      <c r="R11" s="95">
        <f t="shared" si="1"/>
        <v>9.9687000000000001</v>
      </c>
      <c r="S11" s="95">
        <f>1.695*1.8</f>
        <v>3.0510000000000002</v>
      </c>
      <c r="T11" s="95">
        <f t="shared" si="2"/>
        <v>2.8482000000000003</v>
      </c>
      <c r="U11" s="94">
        <f t="shared" si="3"/>
        <v>9.7659000000000002</v>
      </c>
      <c r="V11" s="97" t="s">
        <v>124</v>
      </c>
      <c r="Z11" s="115">
        <f>U11</f>
        <v>9.7659000000000002</v>
      </c>
      <c r="AB11" s="24"/>
    </row>
    <row r="12" spans="3:29" x14ac:dyDescent="0.4">
      <c r="C12" s="155"/>
      <c r="D12" s="117" t="s">
        <v>148</v>
      </c>
      <c r="E12" s="116">
        <v>0.90900000000000003</v>
      </c>
      <c r="F12" s="95">
        <v>3</v>
      </c>
      <c r="G12" s="95">
        <v>0</v>
      </c>
      <c r="H12" s="94">
        <f t="shared" si="0"/>
        <v>2.7270000000000003</v>
      </c>
      <c r="I12" s="116">
        <v>2.4790000000000001</v>
      </c>
      <c r="J12" s="100" t="s">
        <v>126</v>
      </c>
      <c r="L12" s="115">
        <f>I12</f>
        <v>2.4790000000000001</v>
      </c>
      <c r="M12" s="115"/>
      <c r="O12" s="24"/>
      <c r="P12" s="116">
        <v>3.6360000000000001</v>
      </c>
      <c r="Q12" s="95">
        <v>2.35</v>
      </c>
      <c r="R12" s="95">
        <f t="shared" si="1"/>
        <v>8.5446000000000009</v>
      </c>
      <c r="S12" s="95">
        <v>0</v>
      </c>
      <c r="T12" s="95">
        <f t="shared" si="2"/>
        <v>2.1361500000000002</v>
      </c>
      <c r="U12" s="94">
        <f t="shared" si="3"/>
        <v>10.680750000000002</v>
      </c>
      <c r="V12" s="97" t="s">
        <v>139</v>
      </c>
      <c r="W12" s="115">
        <f>U12</f>
        <v>10.680750000000002</v>
      </c>
      <c r="AB12" s="24"/>
    </row>
    <row r="13" spans="3:29" x14ac:dyDescent="0.4">
      <c r="C13" s="155"/>
      <c r="D13" s="24" t="s">
        <v>147</v>
      </c>
      <c r="E13" s="116">
        <v>3.181</v>
      </c>
      <c r="F13" s="95">
        <v>3</v>
      </c>
      <c r="G13" s="95">
        <f>1.64*2.4</f>
        <v>3.9359999999999995</v>
      </c>
      <c r="H13" s="94">
        <f t="shared" si="0"/>
        <v>5.6069999999999993</v>
      </c>
      <c r="I13" s="116">
        <v>2.4790000000000001</v>
      </c>
      <c r="J13" s="100" t="s">
        <v>146</v>
      </c>
      <c r="O13" s="123">
        <f>I13</f>
        <v>2.4790000000000001</v>
      </c>
      <c r="P13" s="116">
        <f>1.364*2</f>
        <v>2.7280000000000002</v>
      </c>
      <c r="Q13" s="95">
        <v>2.5</v>
      </c>
      <c r="R13" s="95">
        <f t="shared" si="1"/>
        <v>6.82</v>
      </c>
      <c r="S13" s="95">
        <v>0</v>
      </c>
      <c r="T13" s="95">
        <f t="shared" si="2"/>
        <v>4.0164999999999988</v>
      </c>
      <c r="U13" s="94">
        <f t="shared" si="3"/>
        <v>10.836499999999999</v>
      </c>
      <c r="V13" s="97" t="s">
        <v>139</v>
      </c>
      <c r="W13" s="115">
        <f>U13</f>
        <v>10.836499999999999</v>
      </c>
      <c r="AB13" s="24"/>
    </row>
    <row r="14" spans="3:29" x14ac:dyDescent="0.4">
      <c r="C14" s="155"/>
      <c r="D14" s="24" t="s">
        <v>145</v>
      </c>
      <c r="E14" s="116">
        <v>0</v>
      </c>
      <c r="F14" s="95">
        <v>3</v>
      </c>
      <c r="G14" s="95">
        <v>0</v>
      </c>
      <c r="H14" s="94">
        <f t="shared" si="0"/>
        <v>0</v>
      </c>
      <c r="I14" s="116">
        <v>4.407</v>
      </c>
      <c r="J14" s="100" t="s">
        <v>143</v>
      </c>
      <c r="N14" s="115">
        <f>I14</f>
        <v>4.407</v>
      </c>
      <c r="O14" s="24"/>
      <c r="P14" s="116">
        <f>2.752+2.879</f>
        <v>5.6310000000000002</v>
      </c>
      <c r="Q14" s="95">
        <v>2.35</v>
      </c>
      <c r="R14" s="95">
        <f t="shared" si="1"/>
        <v>13.232850000000001</v>
      </c>
      <c r="S14" s="95">
        <f>1.695*1.8</f>
        <v>3.0510000000000002</v>
      </c>
      <c r="T14" s="95">
        <f t="shared" si="2"/>
        <v>0</v>
      </c>
      <c r="U14" s="94">
        <f t="shared" si="3"/>
        <v>10.181850000000001</v>
      </c>
      <c r="V14" s="97" t="s">
        <v>139</v>
      </c>
      <c r="W14" s="115">
        <f>U14</f>
        <v>10.181850000000001</v>
      </c>
      <c r="AB14" s="24"/>
    </row>
    <row r="15" spans="3:29" x14ac:dyDescent="0.4">
      <c r="C15" s="155"/>
      <c r="D15" s="24" t="s">
        <v>144</v>
      </c>
      <c r="E15" s="116">
        <v>5.4539999999999997</v>
      </c>
      <c r="F15" s="95">
        <v>3</v>
      </c>
      <c r="G15" s="95">
        <f>1.65*2.4+3.466*2.4</f>
        <v>12.2784</v>
      </c>
      <c r="H15" s="94">
        <f t="shared" si="0"/>
        <v>4.0835999999999988</v>
      </c>
      <c r="I15" s="116">
        <v>5.7839999999999998</v>
      </c>
      <c r="J15" s="100" t="s">
        <v>143</v>
      </c>
      <c r="N15" s="115">
        <f>I15</f>
        <v>5.7839999999999998</v>
      </c>
      <c r="O15" s="24"/>
      <c r="P15" s="116">
        <v>6.5149999999999997</v>
      </c>
      <c r="Q15" s="95">
        <v>2.35</v>
      </c>
      <c r="R15" s="95">
        <f t="shared" si="1"/>
        <v>15.31025</v>
      </c>
      <c r="S15" s="95">
        <f>1.695*1.8+2.697*1.8+0.789*1.2</f>
        <v>8.8524000000000012</v>
      </c>
      <c r="T15" s="95">
        <f t="shared" si="2"/>
        <v>0.53849999999999953</v>
      </c>
      <c r="U15" s="94">
        <f t="shared" si="3"/>
        <v>6.9963499999999978</v>
      </c>
      <c r="V15" s="97" t="s">
        <v>139</v>
      </c>
      <c r="W15" s="115">
        <f>U15</f>
        <v>6.9963499999999978</v>
      </c>
      <c r="AB15" s="24"/>
    </row>
    <row r="16" spans="3:29" x14ac:dyDescent="0.4">
      <c r="C16" s="155"/>
      <c r="D16" s="117" t="s">
        <v>120</v>
      </c>
      <c r="E16" s="116">
        <v>1.97</v>
      </c>
      <c r="F16" s="95">
        <v>3</v>
      </c>
      <c r="G16" s="95">
        <v>0</v>
      </c>
      <c r="H16" s="94">
        <f t="shared" si="0"/>
        <v>5.91</v>
      </c>
      <c r="I16" s="116">
        <v>0.96399999999999997</v>
      </c>
      <c r="J16" s="100" t="s">
        <v>118</v>
      </c>
      <c r="M16" s="115">
        <f>I16</f>
        <v>0.96399999999999997</v>
      </c>
      <c r="O16" s="24"/>
      <c r="P16" s="116">
        <v>1.97</v>
      </c>
      <c r="Q16" s="95">
        <v>2.35</v>
      </c>
      <c r="R16" s="95">
        <f t="shared" si="1"/>
        <v>4.6295000000000002</v>
      </c>
      <c r="S16" s="95">
        <f>0.94*1.8+0.94*0.6</f>
        <v>2.2559999999999998</v>
      </c>
      <c r="T16" s="95">
        <f t="shared" si="2"/>
        <v>4.6295000000000002</v>
      </c>
      <c r="U16" s="94">
        <f t="shared" si="3"/>
        <v>7.0030000000000001</v>
      </c>
      <c r="V16" s="97" t="s">
        <v>118</v>
      </c>
      <c r="Z16" s="115">
        <f>U16</f>
        <v>7.0030000000000001</v>
      </c>
      <c r="AB16" s="24"/>
    </row>
    <row r="17" spans="3:28" x14ac:dyDescent="0.4">
      <c r="C17" s="155"/>
      <c r="D17" s="24" t="s">
        <v>142</v>
      </c>
      <c r="E17" s="116">
        <v>0</v>
      </c>
      <c r="F17" s="95">
        <v>3</v>
      </c>
      <c r="G17" s="95">
        <v>0</v>
      </c>
      <c r="H17" s="94">
        <f t="shared" si="0"/>
        <v>0</v>
      </c>
      <c r="I17" s="116">
        <v>13.22</v>
      </c>
      <c r="J17" s="100" t="s">
        <v>122</v>
      </c>
      <c r="K17" s="115">
        <f>I17</f>
        <v>13.22</v>
      </c>
      <c r="O17" s="24"/>
      <c r="P17" s="116">
        <v>14.544</v>
      </c>
      <c r="Q17" s="95">
        <v>2.35</v>
      </c>
      <c r="R17" s="95">
        <f t="shared" si="1"/>
        <v>34.178400000000003</v>
      </c>
      <c r="S17" s="95">
        <f>3.516*1.8+3.516*2.4+1.688*1.5</f>
        <v>17.299199999999999</v>
      </c>
      <c r="T17" s="95">
        <f t="shared" si="2"/>
        <v>0</v>
      </c>
      <c r="U17" s="94">
        <f t="shared" si="3"/>
        <v>16.879200000000004</v>
      </c>
      <c r="V17" s="97" t="s">
        <v>139</v>
      </c>
      <c r="W17" s="115">
        <f>U17</f>
        <v>16.879200000000004</v>
      </c>
      <c r="AB17" s="24"/>
    </row>
    <row r="18" spans="3:28" x14ac:dyDescent="0.4">
      <c r="C18" s="155"/>
      <c r="D18" s="117" t="s">
        <v>120</v>
      </c>
      <c r="E18" s="116">
        <v>1.8180000000000001</v>
      </c>
      <c r="F18" s="95">
        <v>3</v>
      </c>
      <c r="G18" s="95">
        <v>0</v>
      </c>
      <c r="H18" s="94">
        <f t="shared" si="0"/>
        <v>5.4540000000000006</v>
      </c>
      <c r="I18" s="116">
        <v>1.653</v>
      </c>
      <c r="J18" s="100" t="s">
        <v>124</v>
      </c>
      <c r="M18" s="115">
        <f>I18</f>
        <v>1.653</v>
      </c>
      <c r="O18" s="24"/>
      <c r="P18" s="116">
        <v>3.6360000000000001</v>
      </c>
      <c r="Q18" s="95">
        <v>2.35</v>
      </c>
      <c r="R18" s="95">
        <f t="shared" si="1"/>
        <v>8.5446000000000009</v>
      </c>
      <c r="S18" s="95">
        <f>3.516*1.8</f>
        <v>6.3288000000000002</v>
      </c>
      <c r="T18" s="95">
        <f t="shared" si="2"/>
        <v>4.2723000000000004</v>
      </c>
      <c r="U18" s="94">
        <f t="shared" si="3"/>
        <v>6.4881000000000011</v>
      </c>
      <c r="V18" s="97" t="s">
        <v>124</v>
      </c>
      <c r="Z18" s="115">
        <f>U18</f>
        <v>6.4881000000000011</v>
      </c>
      <c r="AB18" s="24"/>
    </row>
    <row r="19" spans="3:28" x14ac:dyDescent="0.4">
      <c r="C19" s="155"/>
      <c r="D19" s="117" t="s">
        <v>141</v>
      </c>
      <c r="E19" s="116">
        <v>1.8180000000000001</v>
      </c>
      <c r="F19" s="95">
        <v>3</v>
      </c>
      <c r="G19" s="95">
        <v>0</v>
      </c>
      <c r="H19" s="94">
        <f t="shared" si="0"/>
        <v>5.4540000000000006</v>
      </c>
      <c r="I19" s="116">
        <v>1.653</v>
      </c>
      <c r="J19" s="100" t="s">
        <v>126</v>
      </c>
      <c r="L19" s="115">
        <f>I19</f>
        <v>1.653</v>
      </c>
      <c r="M19" s="115"/>
      <c r="O19" s="24"/>
      <c r="P19" s="116">
        <v>1.8180000000000001</v>
      </c>
      <c r="Q19" s="95">
        <v>2.35</v>
      </c>
      <c r="R19" s="95">
        <f t="shared" si="1"/>
        <v>4.2723000000000004</v>
      </c>
      <c r="S19" s="95">
        <v>0</v>
      </c>
      <c r="T19" s="95">
        <f t="shared" si="2"/>
        <v>4.2723000000000004</v>
      </c>
      <c r="U19" s="94">
        <f t="shared" si="3"/>
        <v>8.5446000000000009</v>
      </c>
      <c r="V19" s="97" t="s">
        <v>139</v>
      </c>
      <c r="W19" s="115">
        <f>U19</f>
        <v>8.5446000000000009</v>
      </c>
      <c r="AB19" s="24"/>
    </row>
    <row r="20" spans="3:28" x14ac:dyDescent="0.4">
      <c r="C20" s="155"/>
      <c r="D20" s="117" t="s">
        <v>138</v>
      </c>
      <c r="E20" s="116">
        <v>0</v>
      </c>
      <c r="F20" s="95">
        <v>3</v>
      </c>
      <c r="G20" s="95">
        <v>0</v>
      </c>
      <c r="H20" s="94">
        <f t="shared" si="0"/>
        <v>0</v>
      </c>
      <c r="I20" s="116">
        <v>2.2029999999999998</v>
      </c>
      <c r="J20" s="100" t="s">
        <v>124</v>
      </c>
      <c r="M20" s="115">
        <f>I20</f>
        <v>2.2029999999999998</v>
      </c>
      <c r="O20" s="24"/>
      <c r="P20" s="116">
        <v>8.484</v>
      </c>
      <c r="Q20" s="95">
        <v>2.35</v>
      </c>
      <c r="R20" s="95">
        <f t="shared" si="1"/>
        <v>19.9374</v>
      </c>
      <c r="S20" s="95">
        <f>3.516*2.4</f>
        <v>8.4383999999999997</v>
      </c>
      <c r="T20" s="95">
        <f t="shared" si="2"/>
        <v>0</v>
      </c>
      <c r="U20" s="94">
        <f t="shared" si="3"/>
        <v>11.499000000000001</v>
      </c>
      <c r="V20" s="97" t="s">
        <v>124</v>
      </c>
      <c r="Z20" s="115">
        <f>U20</f>
        <v>11.499000000000001</v>
      </c>
      <c r="AB20" s="24"/>
    </row>
    <row r="21" spans="3:28" x14ac:dyDescent="0.4">
      <c r="C21" s="155"/>
      <c r="D21" s="24" t="s">
        <v>140</v>
      </c>
      <c r="E21" s="116">
        <v>0</v>
      </c>
      <c r="F21" s="95">
        <v>3</v>
      </c>
      <c r="G21" s="95">
        <v>0</v>
      </c>
      <c r="H21" s="94">
        <f t="shared" si="0"/>
        <v>0</v>
      </c>
      <c r="I21" s="116">
        <v>9.9149999999999991</v>
      </c>
      <c r="J21" s="100" t="s">
        <v>122</v>
      </c>
      <c r="K21" s="115">
        <f>I21</f>
        <v>9.9149999999999991</v>
      </c>
      <c r="O21" s="24"/>
      <c r="P21" s="116">
        <v>12.726000000000001</v>
      </c>
      <c r="Q21" s="95">
        <v>2.35</v>
      </c>
      <c r="R21" s="95">
        <f t="shared" si="1"/>
        <v>29.906100000000002</v>
      </c>
      <c r="S21" s="95">
        <f>3.516*1.8+1.697*1.8+0.849*1.8+1.697*1.5+1.697*2.4</f>
        <v>17.529900000000001</v>
      </c>
      <c r="T21" s="95">
        <f t="shared" si="2"/>
        <v>0</v>
      </c>
      <c r="U21" s="94">
        <f t="shared" si="3"/>
        <v>12.376200000000001</v>
      </c>
      <c r="V21" s="97" t="s">
        <v>139</v>
      </c>
      <c r="W21" s="115">
        <f>U21</f>
        <v>12.376200000000001</v>
      </c>
      <c r="AB21" s="24"/>
    </row>
    <row r="22" spans="3:28" x14ac:dyDescent="0.4">
      <c r="C22" s="155"/>
      <c r="D22" s="117" t="s">
        <v>138</v>
      </c>
      <c r="E22" s="116">
        <v>0</v>
      </c>
      <c r="F22" s="95">
        <v>3</v>
      </c>
      <c r="G22" s="95">
        <v>0</v>
      </c>
      <c r="H22" s="94">
        <f t="shared" si="0"/>
        <v>0</v>
      </c>
      <c r="I22" s="116">
        <v>1.1020000000000001</v>
      </c>
      <c r="J22" s="100" t="s">
        <v>118</v>
      </c>
      <c r="M22" s="115">
        <f>I22</f>
        <v>1.1020000000000001</v>
      </c>
      <c r="O22" s="24"/>
      <c r="P22" s="116">
        <f>4.848</f>
        <v>4.8479999999999999</v>
      </c>
      <c r="Q22" s="95">
        <v>2.35</v>
      </c>
      <c r="R22" s="95">
        <f t="shared" si="1"/>
        <v>11.392799999999999</v>
      </c>
      <c r="S22" s="95">
        <f>1.697*2.4</f>
        <v>4.0728</v>
      </c>
      <c r="T22" s="95">
        <f t="shared" si="2"/>
        <v>0</v>
      </c>
      <c r="U22" s="94">
        <f t="shared" si="3"/>
        <v>7.3199999999999994</v>
      </c>
      <c r="V22" s="97" t="s">
        <v>118</v>
      </c>
      <c r="Z22" s="115">
        <f>U22</f>
        <v>7.3199999999999994</v>
      </c>
      <c r="AB22" s="24"/>
    </row>
    <row r="23" spans="3:28" x14ac:dyDescent="0.4">
      <c r="C23" s="155"/>
      <c r="D23" s="24" t="s">
        <v>137</v>
      </c>
      <c r="E23" s="116">
        <v>0</v>
      </c>
      <c r="F23" s="95">
        <v>3</v>
      </c>
      <c r="G23" s="95">
        <v>0</v>
      </c>
      <c r="H23" s="94">
        <f t="shared" si="0"/>
        <v>0</v>
      </c>
      <c r="I23" s="116">
        <v>2.4860000000000002</v>
      </c>
      <c r="J23" s="100" t="s">
        <v>118</v>
      </c>
      <c r="M23" s="115">
        <f>I23</f>
        <v>2.4860000000000002</v>
      </c>
      <c r="O23" s="24"/>
      <c r="P23" s="116">
        <v>7.2720000000000002</v>
      </c>
      <c r="Q23" s="95">
        <v>2.35</v>
      </c>
      <c r="R23" s="95">
        <f t="shared" si="1"/>
        <v>17.089200000000002</v>
      </c>
      <c r="S23" s="95">
        <f>1.697*1.5+0.704*1.8</f>
        <v>3.8127</v>
      </c>
      <c r="T23" s="95">
        <f t="shared" si="2"/>
        <v>0</v>
      </c>
      <c r="U23" s="94">
        <f t="shared" si="3"/>
        <v>13.276500000000002</v>
      </c>
      <c r="V23" s="97" t="s">
        <v>124</v>
      </c>
      <c r="Z23" s="115">
        <f>U23</f>
        <v>13.276500000000002</v>
      </c>
      <c r="AB23" s="24"/>
    </row>
    <row r="24" spans="3:28" ht="19.5" thickBot="1" x14ac:dyDescent="0.45">
      <c r="C24" s="155"/>
      <c r="D24" s="24" t="s">
        <v>133</v>
      </c>
      <c r="E24" s="116">
        <v>0</v>
      </c>
      <c r="F24" s="95">
        <v>3</v>
      </c>
      <c r="G24" s="95">
        <v>0</v>
      </c>
      <c r="H24" s="94">
        <f t="shared" si="0"/>
        <v>0</v>
      </c>
      <c r="I24" s="116">
        <v>2.4790000000000001</v>
      </c>
      <c r="J24" s="100" t="s">
        <v>132</v>
      </c>
      <c r="L24" s="115">
        <f>I24</f>
        <v>2.4790000000000001</v>
      </c>
      <c r="M24" s="115"/>
      <c r="O24" s="24"/>
      <c r="P24" s="116">
        <v>7.2720000000000002</v>
      </c>
      <c r="Q24" s="95">
        <v>2.35</v>
      </c>
      <c r="R24" s="95">
        <f t="shared" si="1"/>
        <v>17.089200000000002</v>
      </c>
      <c r="S24" s="95">
        <f>1.695*1.8+0.704*1.8</f>
        <v>4.3182</v>
      </c>
      <c r="T24" s="95">
        <f t="shared" si="2"/>
        <v>0</v>
      </c>
      <c r="U24" s="94">
        <f t="shared" si="3"/>
        <v>12.771000000000001</v>
      </c>
      <c r="V24" s="97" t="s">
        <v>129</v>
      </c>
      <c r="Y24" s="115">
        <f>U24</f>
        <v>12.771000000000001</v>
      </c>
      <c r="AB24" s="24"/>
    </row>
    <row r="25" spans="3:28" ht="20.25" thickTop="1" thickBot="1" x14ac:dyDescent="0.45">
      <c r="C25" s="155"/>
      <c r="D25" s="157" t="s">
        <v>117</v>
      </c>
      <c r="E25" s="159">
        <f>SUM(E5:E24)</f>
        <v>43.661999999999992</v>
      </c>
      <c r="F25" s="161"/>
      <c r="G25" s="147">
        <f>SUM(G5:G24)</f>
        <v>38.8185</v>
      </c>
      <c r="H25" s="149">
        <f>SUM(H5:H24)</f>
        <v>92.167500000000018</v>
      </c>
      <c r="I25" s="159">
        <f>SUM(I5:I24)</f>
        <v>106.37200000000001</v>
      </c>
      <c r="J25" s="114"/>
      <c r="K25" s="109">
        <f t="shared" ref="K25:P25" si="4">SUM(K5:K24)</f>
        <v>33.049999999999997</v>
      </c>
      <c r="L25" s="109">
        <f t="shared" si="4"/>
        <v>25.305999999999997</v>
      </c>
      <c r="M25" s="109">
        <f t="shared" si="4"/>
        <v>10.061</v>
      </c>
      <c r="N25" s="109">
        <f t="shared" si="4"/>
        <v>10.190999999999999</v>
      </c>
      <c r="O25" s="108">
        <f t="shared" si="4"/>
        <v>27.763999999999999</v>
      </c>
      <c r="P25" s="163">
        <f t="shared" si="4"/>
        <v>122.533</v>
      </c>
      <c r="Q25" s="109"/>
      <c r="R25" s="161">
        <f>SUM(R5:R24)</f>
        <v>285.85330000000005</v>
      </c>
      <c r="S25" s="109">
        <f>SUM(S5:S24)</f>
        <v>96.983400000000017</v>
      </c>
      <c r="T25" s="109">
        <f>SUM(T5:T24)</f>
        <v>64.338300000000004</v>
      </c>
      <c r="U25" s="121">
        <f t="shared" si="3"/>
        <v>253.20820000000003</v>
      </c>
      <c r="V25" s="110"/>
      <c r="W25" s="109">
        <f t="shared" ref="W25:AB25" si="5">SUM(W5:W24)</f>
        <v>84.18235</v>
      </c>
      <c r="X25" s="109">
        <f t="shared" si="5"/>
        <v>0</v>
      </c>
      <c r="Y25" s="109">
        <f t="shared" si="5"/>
        <v>61.573650000000001</v>
      </c>
      <c r="Z25" s="109">
        <f t="shared" si="5"/>
        <v>55.352500000000006</v>
      </c>
      <c r="AA25" s="109">
        <f t="shared" si="5"/>
        <v>13.021200000000002</v>
      </c>
      <c r="AB25" s="108">
        <f t="shared" si="5"/>
        <v>39.078499999999998</v>
      </c>
    </row>
    <row r="26" spans="3:28" ht="20.25" thickTop="1" thickBot="1" x14ac:dyDescent="0.45">
      <c r="C26" s="156"/>
      <c r="D26" s="158"/>
      <c r="E26" s="160"/>
      <c r="F26" s="162"/>
      <c r="G26" s="148"/>
      <c r="H26" s="150"/>
      <c r="I26" s="160"/>
      <c r="J26" s="107"/>
      <c r="K26" s="103">
        <f>K25/I25</f>
        <v>0.31070206445305149</v>
      </c>
      <c r="L26" s="102">
        <f>L25/I25</f>
        <v>0.23790095137818218</v>
      </c>
      <c r="M26" s="102">
        <f>M25/I25</f>
        <v>9.4583160982213352E-2</v>
      </c>
      <c r="N26" s="102">
        <f>N25/I25</f>
        <v>9.5805287105629272E-2</v>
      </c>
      <c r="O26" s="101">
        <f>O25/I25</f>
        <v>0.2610085360809235</v>
      </c>
      <c r="P26" s="162"/>
      <c r="Q26" s="106"/>
      <c r="R26" s="162"/>
      <c r="S26" s="106"/>
      <c r="T26" s="28" t="s">
        <v>116</v>
      </c>
      <c r="U26" s="105"/>
      <c r="V26" s="104"/>
      <c r="W26" s="103">
        <f>W25/U25</f>
        <v>0.33246296920873808</v>
      </c>
      <c r="X26" s="102">
        <f>X25/U25</f>
        <v>0</v>
      </c>
      <c r="Y26" s="102">
        <f>Y25/U25</f>
        <v>0.24317399673470289</v>
      </c>
      <c r="Z26" s="102">
        <f>Z25/U25</f>
        <v>0.21860468973753613</v>
      </c>
      <c r="AA26" s="102">
        <f>AA25/U25</f>
        <v>5.1424874865821882E-2</v>
      </c>
      <c r="AB26" s="101">
        <f>AB25/U25</f>
        <v>0.15433346945320092</v>
      </c>
    </row>
    <row r="27" spans="3:28" x14ac:dyDescent="0.4">
      <c r="C27" s="154" t="s">
        <v>136</v>
      </c>
      <c r="D27" s="63" t="s">
        <v>135</v>
      </c>
      <c r="E27" s="116">
        <v>0</v>
      </c>
      <c r="F27" s="109">
        <v>3</v>
      </c>
      <c r="G27" s="109">
        <v>0</v>
      </c>
      <c r="H27" s="94">
        <f t="shared" ref="H27:H36" si="6">E27*F27-G27</f>
        <v>0</v>
      </c>
      <c r="I27" s="116">
        <v>1.653</v>
      </c>
      <c r="J27" s="114" t="s">
        <v>134</v>
      </c>
      <c r="L27" s="115">
        <f>I27</f>
        <v>1.653</v>
      </c>
      <c r="O27" s="24"/>
      <c r="P27" s="120">
        <v>4.4720000000000004</v>
      </c>
      <c r="Q27" s="48">
        <v>2.4500000000000002</v>
      </c>
      <c r="R27" s="109">
        <f t="shared" ref="R27:R36" si="7">Q27*P27</f>
        <v>10.956400000000002</v>
      </c>
      <c r="S27" s="109">
        <v>0</v>
      </c>
      <c r="T27" s="109">
        <f t="shared" ref="T27:T36" si="8">H27-E27*(F27-Q27)</f>
        <v>0</v>
      </c>
      <c r="U27" s="108">
        <f t="shared" ref="U27:U36" si="9">R27-S27+T27</f>
        <v>10.956400000000002</v>
      </c>
      <c r="V27" s="119" t="s">
        <v>121</v>
      </c>
      <c r="X27" s="115">
        <f>U27</f>
        <v>10.956400000000002</v>
      </c>
      <c r="AB27" s="24"/>
    </row>
    <row r="28" spans="3:28" x14ac:dyDescent="0.4">
      <c r="C28" s="155"/>
      <c r="D28" s="24" t="s">
        <v>133</v>
      </c>
      <c r="E28" s="116">
        <v>7.3949999999999996</v>
      </c>
      <c r="F28" s="95">
        <v>3</v>
      </c>
      <c r="G28" s="95">
        <f>2.557*0.9+1.042*0.6</f>
        <v>2.9264999999999999</v>
      </c>
      <c r="H28" s="94">
        <f t="shared" si="6"/>
        <v>19.258499999999998</v>
      </c>
      <c r="I28" s="116">
        <v>7.4370000000000003</v>
      </c>
      <c r="J28" s="100" t="s">
        <v>132</v>
      </c>
      <c r="L28" s="115">
        <f>I28</f>
        <v>7.4370000000000003</v>
      </c>
      <c r="M28" s="115"/>
      <c r="O28" s="24"/>
      <c r="P28" s="116">
        <f>4.454+3.636</f>
        <v>8.09</v>
      </c>
      <c r="Q28">
        <v>2.4500000000000002</v>
      </c>
      <c r="R28" s="95">
        <f t="shared" si="7"/>
        <v>19.820500000000003</v>
      </c>
      <c r="S28" s="95">
        <f>0.789*1.8*2+0.63*1.8+1.698*0.45</f>
        <v>4.7385000000000002</v>
      </c>
      <c r="T28" s="95">
        <f t="shared" si="8"/>
        <v>15.19125</v>
      </c>
      <c r="U28" s="94">
        <f t="shared" si="9"/>
        <v>30.273250000000004</v>
      </c>
      <c r="V28" s="97" t="s">
        <v>129</v>
      </c>
      <c r="Y28" s="115">
        <f>U28</f>
        <v>30.273250000000004</v>
      </c>
      <c r="AB28" s="24"/>
    </row>
    <row r="29" spans="3:28" x14ac:dyDescent="0.4">
      <c r="C29" s="155"/>
      <c r="D29" s="24" t="s">
        <v>131</v>
      </c>
      <c r="E29" s="116">
        <v>2.7269999999999999</v>
      </c>
      <c r="F29" s="95">
        <v>3</v>
      </c>
      <c r="G29" s="95">
        <f>0.739*0.6</f>
        <v>0.44339999999999996</v>
      </c>
      <c r="H29" s="94">
        <f t="shared" si="6"/>
        <v>7.7375999999999996</v>
      </c>
      <c r="I29" s="116">
        <v>1.653</v>
      </c>
      <c r="J29" s="100" t="s">
        <v>130</v>
      </c>
      <c r="L29" s="115">
        <f>I29</f>
        <v>1.653</v>
      </c>
      <c r="O29" s="24"/>
      <c r="P29" s="25">
        <v>2.7269999999999999</v>
      </c>
      <c r="Q29">
        <v>2.4500000000000002</v>
      </c>
      <c r="R29" s="95">
        <f t="shared" si="7"/>
        <v>6.6811500000000006</v>
      </c>
      <c r="S29" s="95">
        <f>0.63*1.8</f>
        <v>1.1340000000000001</v>
      </c>
      <c r="T29" s="95">
        <f t="shared" si="8"/>
        <v>6.2377500000000001</v>
      </c>
      <c r="U29" s="94">
        <f t="shared" si="9"/>
        <v>11.7849</v>
      </c>
      <c r="V29" s="97" t="s">
        <v>129</v>
      </c>
      <c r="Y29" s="115">
        <f>U29</f>
        <v>11.7849</v>
      </c>
      <c r="AB29" s="24"/>
    </row>
    <row r="30" spans="3:28" x14ac:dyDescent="0.4">
      <c r="C30" s="155"/>
      <c r="D30" s="24" t="s">
        <v>128</v>
      </c>
      <c r="E30" s="116">
        <v>5.3949999999999996</v>
      </c>
      <c r="F30" s="95">
        <v>3</v>
      </c>
      <c r="G30" s="95">
        <f>1.648*1.2+1.648*1.2</f>
        <v>3.9551999999999996</v>
      </c>
      <c r="H30" s="94">
        <f t="shared" si="6"/>
        <v>12.229799999999999</v>
      </c>
      <c r="I30" s="116">
        <v>7.4390000000000001</v>
      </c>
      <c r="J30" s="100" t="s">
        <v>122</v>
      </c>
      <c r="K30" s="115">
        <f>I30</f>
        <v>7.4390000000000001</v>
      </c>
      <c r="O30" s="24"/>
      <c r="P30" s="25">
        <v>5.4539999999999997</v>
      </c>
      <c r="Q30">
        <v>2.4500000000000002</v>
      </c>
      <c r="R30" s="95">
        <f t="shared" si="7"/>
        <v>13.362300000000001</v>
      </c>
      <c r="S30" s="95">
        <f>1.698*1.8</f>
        <v>3.0564</v>
      </c>
      <c r="T30" s="95">
        <f t="shared" si="8"/>
        <v>9.2625500000000009</v>
      </c>
      <c r="U30" s="94">
        <f t="shared" si="9"/>
        <v>19.568450000000002</v>
      </c>
      <c r="V30" s="97" t="s">
        <v>121</v>
      </c>
      <c r="X30" s="115">
        <f>U30</f>
        <v>19.568450000000002</v>
      </c>
      <c r="AB30" s="24"/>
    </row>
    <row r="31" spans="3:28" x14ac:dyDescent="0.4">
      <c r="C31" s="155"/>
      <c r="D31" s="117" t="s">
        <v>127</v>
      </c>
      <c r="E31" s="116">
        <v>0</v>
      </c>
      <c r="F31" s="95">
        <v>3</v>
      </c>
      <c r="G31" s="95">
        <v>0</v>
      </c>
      <c r="H31" s="94">
        <f t="shared" si="6"/>
        <v>0</v>
      </c>
      <c r="I31" s="116">
        <v>0.82599999999999996</v>
      </c>
      <c r="J31" s="100" t="s">
        <v>126</v>
      </c>
      <c r="L31" s="115">
        <f>I31</f>
        <v>0.82599999999999996</v>
      </c>
      <c r="O31" s="24"/>
      <c r="P31" s="25">
        <v>1.8180000000000001</v>
      </c>
      <c r="Q31">
        <v>2.4500000000000002</v>
      </c>
      <c r="R31" s="95">
        <f t="shared" si="7"/>
        <v>4.4541000000000004</v>
      </c>
      <c r="S31" s="95">
        <f>0.789*1.8</f>
        <v>1.4202000000000001</v>
      </c>
      <c r="T31" s="95">
        <f t="shared" si="8"/>
        <v>0</v>
      </c>
      <c r="U31" s="94">
        <f t="shared" si="9"/>
        <v>3.0339</v>
      </c>
      <c r="V31" s="97" t="s">
        <v>121</v>
      </c>
      <c r="X31" s="115">
        <f>U31</f>
        <v>3.0339</v>
      </c>
      <c r="AB31" s="24"/>
    </row>
    <row r="32" spans="3:28" x14ac:dyDescent="0.4">
      <c r="C32" s="155"/>
      <c r="D32" s="117" t="s">
        <v>120</v>
      </c>
      <c r="E32" s="116">
        <v>0.90900000000000003</v>
      </c>
      <c r="F32" s="95">
        <v>3</v>
      </c>
      <c r="G32" s="95">
        <v>0</v>
      </c>
      <c r="H32" s="94">
        <f t="shared" si="6"/>
        <v>2.7270000000000003</v>
      </c>
      <c r="I32" s="116">
        <v>1.651</v>
      </c>
      <c r="J32" s="100" t="s">
        <v>118</v>
      </c>
      <c r="M32" s="115">
        <f>I32</f>
        <v>1.651</v>
      </c>
      <c r="O32" s="24"/>
      <c r="P32" s="25">
        <v>2.7269999999999999</v>
      </c>
      <c r="Q32">
        <v>2.4500000000000002</v>
      </c>
      <c r="R32" s="95">
        <f t="shared" si="7"/>
        <v>6.6811500000000006</v>
      </c>
      <c r="S32" s="95">
        <f>1.698*1.8</f>
        <v>3.0564</v>
      </c>
      <c r="T32" s="95">
        <f t="shared" si="8"/>
        <v>2.2270500000000006</v>
      </c>
      <c r="U32" s="94">
        <f t="shared" si="9"/>
        <v>5.8518000000000008</v>
      </c>
      <c r="V32" s="97" t="s">
        <v>124</v>
      </c>
      <c r="Z32" s="115">
        <f>U32</f>
        <v>5.8518000000000008</v>
      </c>
      <c r="AB32" s="24"/>
    </row>
    <row r="33" spans="3:28" x14ac:dyDescent="0.4">
      <c r="C33" s="155"/>
      <c r="D33" s="24" t="s">
        <v>125</v>
      </c>
      <c r="E33" s="116">
        <v>2.6960000000000002</v>
      </c>
      <c r="F33" s="95">
        <v>3</v>
      </c>
      <c r="G33" s="95">
        <f>2.557*1.2</f>
        <v>3.0684</v>
      </c>
      <c r="H33" s="94">
        <f t="shared" si="6"/>
        <v>5.0196000000000005</v>
      </c>
      <c r="I33" s="116">
        <v>9.9149999999999991</v>
      </c>
      <c r="J33" s="100" t="s">
        <v>122</v>
      </c>
      <c r="K33" s="115">
        <f>I33</f>
        <v>9.9149999999999991</v>
      </c>
      <c r="O33" s="24"/>
      <c r="P33" s="25">
        <v>9.9390000000000001</v>
      </c>
      <c r="Q33">
        <v>2.4500000000000002</v>
      </c>
      <c r="R33" s="95">
        <f t="shared" si="7"/>
        <v>24.350550000000002</v>
      </c>
      <c r="S33" s="95">
        <f>1.698*0.45+0.789*1.8+1.698*1.8</f>
        <v>5.2407000000000004</v>
      </c>
      <c r="T33" s="95">
        <f t="shared" si="8"/>
        <v>3.5368000000000008</v>
      </c>
      <c r="U33" s="94">
        <f t="shared" si="9"/>
        <v>22.646650000000001</v>
      </c>
      <c r="V33" s="97" t="s">
        <v>121</v>
      </c>
      <c r="X33" s="115">
        <f>U33</f>
        <v>22.646650000000001</v>
      </c>
      <c r="AB33" s="24"/>
    </row>
    <row r="34" spans="3:28" x14ac:dyDescent="0.4">
      <c r="C34" s="155"/>
      <c r="D34" s="117" t="s">
        <v>120</v>
      </c>
      <c r="E34" s="116">
        <v>0.90900000000000003</v>
      </c>
      <c r="F34" s="95">
        <v>3</v>
      </c>
      <c r="G34" s="95">
        <v>0</v>
      </c>
      <c r="H34" s="94">
        <f t="shared" si="6"/>
        <v>2.7270000000000003</v>
      </c>
      <c r="I34" s="116">
        <v>1.653</v>
      </c>
      <c r="J34" s="100" t="s">
        <v>118</v>
      </c>
      <c r="M34" s="115">
        <f>I34</f>
        <v>1.653</v>
      </c>
      <c r="O34" s="24"/>
      <c r="P34" s="25">
        <v>4.5309999999999997</v>
      </c>
      <c r="Q34">
        <v>2.4500000000000002</v>
      </c>
      <c r="R34" s="95">
        <f t="shared" si="7"/>
        <v>11.100949999999999</v>
      </c>
      <c r="S34" s="95">
        <f>1.698*1.8</f>
        <v>3.0564</v>
      </c>
      <c r="T34" s="95">
        <f t="shared" si="8"/>
        <v>2.2270500000000006</v>
      </c>
      <c r="U34" s="94">
        <f t="shared" si="9"/>
        <v>10.271599999999999</v>
      </c>
      <c r="V34" s="97" t="s">
        <v>124</v>
      </c>
      <c r="Z34" s="115">
        <f>U34</f>
        <v>10.271599999999999</v>
      </c>
      <c r="AB34" s="24"/>
    </row>
    <row r="35" spans="3:28" x14ac:dyDescent="0.4">
      <c r="C35" s="155"/>
      <c r="D35" s="118" t="s">
        <v>123</v>
      </c>
      <c r="E35" s="116">
        <v>7.2130000000000001</v>
      </c>
      <c r="F35" s="95">
        <v>3</v>
      </c>
      <c r="G35" s="95">
        <f>2.557*1.2+1.323*1.2</f>
        <v>4.6559999999999997</v>
      </c>
      <c r="H35" s="94">
        <f t="shared" si="6"/>
        <v>16.983000000000001</v>
      </c>
      <c r="I35" s="116">
        <v>13.22</v>
      </c>
      <c r="J35" s="100" t="s">
        <v>122</v>
      </c>
      <c r="K35" s="115">
        <f>I35</f>
        <v>13.22</v>
      </c>
      <c r="O35" s="24"/>
      <c r="P35" s="25">
        <v>7.2720000000000002</v>
      </c>
      <c r="Q35">
        <v>2.4500000000000002</v>
      </c>
      <c r="R35" s="95">
        <f t="shared" si="7"/>
        <v>17.816400000000002</v>
      </c>
      <c r="S35" s="95">
        <f>0.789*1.8</f>
        <v>1.4202000000000001</v>
      </c>
      <c r="T35" s="95">
        <f t="shared" si="8"/>
        <v>13.015850000000002</v>
      </c>
      <c r="U35" s="94">
        <f t="shared" si="9"/>
        <v>29.412050000000001</v>
      </c>
      <c r="V35" s="97" t="s">
        <v>121</v>
      </c>
      <c r="X35" s="115">
        <f>U35</f>
        <v>29.412050000000001</v>
      </c>
      <c r="AB35" s="24"/>
    </row>
    <row r="36" spans="3:28" ht="19.5" thickBot="1" x14ac:dyDescent="0.45">
      <c r="C36" s="155"/>
      <c r="D36" s="117" t="s">
        <v>120</v>
      </c>
      <c r="E36" s="116">
        <v>3.6360000000000001</v>
      </c>
      <c r="F36" s="95">
        <v>3</v>
      </c>
      <c r="G36" s="95">
        <v>0</v>
      </c>
      <c r="H36" s="94">
        <f t="shared" si="6"/>
        <v>10.908000000000001</v>
      </c>
      <c r="I36" s="116">
        <v>2.4790000000000001</v>
      </c>
      <c r="J36" s="100" t="s">
        <v>119</v>
      </c>
      <c r="L36" s="115">
        <f>I36</f>
        <v>2.4790000000000001</v>
      </c>
      <c r="O36" s="24"/>
      <c r="P36" s="25">
        <v>3.6360000000000001</v>
      </c>
      <c r="Q36">
        <v>2.4500000000000002</v>
      </c>
      <c r="R36" s="95">
        <f t="shared" si="7"/>
        <v>8.9082000000000008</v>
      </c>
      <c r="S36" s="95">
        <v>0</v>
      </c>
      <c r="T36" s="95">
        <f t="shared" si="8"/>
        <v>8.9082000000000026</v>
      </c>
      <c r="U36" s="94">
        <f t="shared" si="9"/>
        <v>17.816400000000002</v>
      </c>
      <c r="V36" s="97" t="s">
        <v>118</v>
      </c>
      <c r="Z36" s="115">
        <f>U36</f>
        <v>17.816400000000002</v>
      </c>
      <c r="AB36" s="24"/>
    </row>
    <row r="37" spans="3:28" ht="20.25" thickTop="1" thickBot="1" x14ac:dyDescent="0.45">
      <c r="C37" s="155"/>
      <c r="D37" s="157" t="s">
        <v>117</v>
      </c>
      <c r="E37" s="159">
        <f>SUM(E27:E36)</f>
        <v>30.88</v>
      </c>
      <c r="F37" s="109"/>
      <c r="G37" s="161">
        <f>SUM(G27:G36)</f>
        <v>15.049499999999998</v>
      </c>
      <c r="H37" s="159">
        <f>SUM(H27:H36)</f>
        <v>77.590500000000006</v>
      </c>
      <c r="I37" s="159">
        <f>SUM(I27:I36)</f>
        <v>47.926000000000002</v>
      </c>
      <c r="J37" s="114"/>
      <c r="K37" s="109">
        <f>SUM(K27:K36)</f>
        <v>30.573999999999998</v>
      </c>
      <c r="L37" s="109">
        <f>SUM(L27:L36)</f>
        <v>14.048000000000002</v>
      </c>
      <c r="M37" s="109">
        <f>SUM(M27:M36)</f>
        <v>3.3040000000000003</v>
      </c>
      <c r="N37" s="109">
        <f>SUM(N27:N36)</f>
        <v>0</v>
      </c>
      <c r="O37" s="108">
        <f>SUM(O27:O36)</f>
        <v>0</v>
      </c>
      <c r="P37" s="113">
        <f>SUM(P28:P36)</f>
        <v>46.194000000000003</v>
      </c>
      <c r="Q37" s="48"/>
      <c r="R37" s="112">
        <f>SUM(R27:R36)</f>
        <v>124.1317</v>
      </c>
      <c r="S37" s="112">
        <f>SUM(S27:S36)</f>
        <v>23.122800000000002</v>
      </c>
      <c r="T37" s="112">
        <f>SUM(T27:T36)</f>
        <v>60.606500000000004</v>
      </c>
      <c r="U37" s="111">
        <f>SUM(U27:U36)</f>
        <v>161.61540000000002</v>
      </c>
      <c r="V37" s="110"/>
      <c r="W37" s="109">
        <f t="shared" ref="W37:AB37" si="10">SUM(W27:W36)</f>
        <v>0</v>
      </c>
      <c r="X37" s="109">
        <f t="shared" si="10"/>
        <v>85.617450000000005</v>
      </c>
      <c r="Y37" s="109">
        <f t="shared" si="10"/>
        <v>42.058150000000005</v>
      </c>
      <c r="Z37" s="109">
        <f t="shared" si="10"/>
        <v>33.939800000000005</v>
      </c>
      <c r="AA37" s="109">
        <f t="shared" si="10"/>
        <v>0</v>
      </c>
      <c r="AB37" s="108">
        <f t="shared" si="10"/>
        <v>0</v>
      </c>
    </row>
    <row r="38" spans="3:28" ht="20.25" thickTop="1" thickBot="1" x14ac:dyDescent="0.45">
      <c r="C38" s="156"/>
      <c r="D38" s="158"/>
      <c r="E38" s="160"/>
      <c r="F38" s="28"/>
      <c r="G38" s="162"/>
      <c r="H38" s="160"/>
      <c r="I38" s="160"/>
      <c r="J38" s="107"/>
      <c r="K38" s="103">
        <f>K37/I37</f>
        <v>0.63794182698326585</v>
      </c>
      <c r="L38" s="102">
        <f>L37/I37</f>
        <v>0.29311855777657225</v>
      </c>
      <c r="M38" s="102">
        <f>M37/I37</f>
        <v>6.8939615240161914E-2</v>
      </c>
      <c r="N38" s="102">
        <f>N37/I37</f>
        <v>0</v>
      </c>
      <c r="O38" s="101">
        <f>O37/I37</f>
        <v>0</v>
      </c>
      <c r="P38" s="28"/>
      <c r="Q38" s="28"/>
      <c r="R38" s="28"/>
      <c r="S38" s="106"/>
      <c r="T38" s="28" t="s">
        <v>116</v>
      </c>
      <c r="U38" s="105"/>
      <c r="V38" s="104"/>
      <c r="W38" s="103">
        <f>W37/U37</f>
        <v>0</v>
      </c>
      <c r="X38" s="102">
        <f>X37/U37</f>
        <v>0.52976046837120716</v>
      </c>
      <c r="Y38" s="102">
        <f>Y37/U37</f>
        <v>0.26023602948728897</v>
      </c>
      <c r="Z38" s="102">
        <f>Z37/U37</f>
        <v>0.21000350214150384</v>
      </c>
      <c r="AA38" s="102">
        <f>AA37/U37</f>
        <v>0</v>
      </c>
      <c r="AB38" s="101">
        <f>AB37/U37</f>
        <v>0</v>
      </c>
    </row>
    <row r="39" spans="3:28" x14ac:dyDescent="0.4">
      <c r="C39" s="157" t="s">
        <v>115</v>
      </c>
      <c r="D39" s="164"/>
      <c r="E39" s="166">
        <f>E37+E25</f>
        <v>74.541999999999987</v>
      </c>
      <c r="F39" s="161"/>
      <c r="G39" s="161">
        <f>G37+G25</f>
        <v>53.867999999999995</v>
      </c>
      <c r="H39" s="168">
        <f>H37+H25</f>
        <v>169.75800000000004</v>
      </c>
      <c r="I39" s="166">
        <f>I37+I25</f>
        <v>154.298</v>
      </c>
      <c r="J39" s="100"/>
      <c r="K39" s="99"/>
      <c r="L39" s="99"/>
      <c r="M39" s="99"/>
      <c r="N39" s="99"/>
      <c r="O39" s="98"/>
      <c r="P39" s="25"/>
      <c r="S39" s="161">
        <f>S25+S37</f>
        <v>120.10620000000002</v>
      </c>
      <c r="U39" s="170">
        <f>U37+U25</f>
        <v>414.82360000000006</v>
      </c>
      <c r="V39" s="97"/>
      <c r="W39" s="95"/>
      <c r="X39" s="96"/>
      <c r="Z39" s="95"/>
      <c r="AA39" s="95"/>
      <c r="AB39" s="94"/>
    </row>
    <row r="40" spans="3:28" ht="19.5" thickBot="1" x14ac:dyDescent="0.45">
      <c r="C40" s="158"/>
      <c r="D40" s="165"/>
      <c r="E40" s="167"/>
      <c r="F40" s="162"/>
      <c r="G40" s="162"/>
      <c r="H40" s="169"/>
      <c r="I40" s="167"/>
      <c r="J40" s="29"/>
      <c r="K40" s="91"/>
      <c r="L40" s="91"/>
      <c r="M40" s="92" t="s">
        <v>114</v>
      </c>
      <c r="N40" s="91"/>
      <c r="O40" s="90"/>
      <c r="P40" s="27"/>
      <c r="Q40" s="28"/>
      <c r="R40" s="28"/>
      <c r="S40" s="162"/>
      <c r="T40" s="28"/>
      <c r="U40" s="165"/>
      <c r="V40" s="93"/>
      <c r="W40" s="91"/>
      <c r="X40" s="91"/>
      <c r="Y40" s="92" t="s">
        <v>114</v>
      </c>
      <c r="Z40" s="91"/>
      <c r="AA40" s="91"/>
      <c r="AB40" s="90"/>
    </row>
    <row r="41" spans="3:28" x14ac:dyDescent="0.4">
      <c r="V41" s="45"/>
    </row>
    <row r="42" spans="3:28" x14ac:dyDescent="0.4">
      <c r="V42" s="45"/>
    </row>
    <row r="43" spans="3:28" x14ac:dyDescent="0.4">
      <c r="V43" s="45"/>
    </row>
    <row r="51" spans="17:33" x14ac:dyDescent="0.4">
      <c r="Z51" s="86">
        <v>21.292000000000002</v>
      </c>
    </row>
    <row r="52" spans="17:33" x14ac:dyDescent="0.4">
      <c r="Z52" s="86">
        <v>12.497999999999999</v>
      </c>
    </row>
    <row r="53" spans="17:33" x14ac:dyDescent="0.4">
      <c r="Z53">
        <v>7.8019999999999996</v>
      </c>
      <c r="AB53" s="89" t="s">
        <v>113</v>
      </c>
      <c r="AC53">
        <v>10.803000000000001</v>
      </c>
      <c r="AE53" s="89" t="s">
        <v>112</v>
      </c>
    </row>
    <row r="54" spans="17:33" ht="19.5" thickBot="1" x14ac:dyDescent="0.45">
      <c r="Z54" s="86">
        <v>13.106</v>
      </c>
      <c r="AB54" s="21" t="s">
        <v>2</v>
      </c>
      <c r="AC54">
        <v>30.212</v>
      </c>
      <c r="AE54" s="21" t="s">
        <v>2</v>
      </c>
    </row>
    <row r="55" spans="17:33" ht="20.25" thickTop="1" thickBot="1" x14ac:dyDescent="0.45">
      <c r="Q55" t="s">
        <v>111</v>
      </c>
      <c r="Z55" s="86">
        <v>20.643999999999998</v>
      </c>
      <c r="AB55" s="88">
        <f>SUM(Z51:Z57)</f>
        <v>111.00399999999999</v>
      </c>
      <c r="AC55">
        <v>10.803000000000001</v>
      </c>
      <c r="AE55" s="87">
        <f>SUM(AC53:AC56)</f>
        <v>86.423000000000002</v>
      </c>
    </row>
    <row r="56" spans="17:33" ht="19.5" thickTop="1" x14ac:dyDescent="0.4">
      <c r="Z56" s="86">
        <v>2.5880000000000001</v>
      </c>
      <c r="AC56">
        <v>34.604999999999997</v>
      </c>
    </row>
    <row r="57" spans="17:33" x14ac:dyDescent="0.4">
      <c r="Z57" s="86">
        <v>33.073999999999998</v>
      </c>
    </row>
    <row r="58" spans="17:33" x14ac:dyDescent="0.4">
      <c r="AG58" s="85"/>
    </row>
  </sheetData>
  <sheetProtection selectLockedCells="1" selectUnlockedCells="1"/>
  <mergeCells count="27">
    <mergeCell ref="P25:P26"/>
    <mergeCell ref="R25:R26"/>
    <mergeCell ref="P3:AB3"/>
    <mergeCell ref="C3:D4"/>
    <mergeCell ref="E39:E40"/>
    <mergeCell ref="F39:F40"/>
    <mergeCell ref="C39:D40"/>
    <mergeCell ref="G39:G40"/>
    <mergeCell ref="H39:H40"/>
    <mergeCell ref="I39:I40"/>
    <mergeCell ref="E3:H3"/>
    <mergeCell ref="S39:S40"/>
    <mergeCell ref="U39:U40"/>
    <mergeCell ref="D25:D26"/>
    <mergeCell ref="E25:E26"/>
    <mergeCell ref="F25:F26"/>
    <mergeCell ref="G25:G26"/>
    <mergeCell ref="H25:H26"/>
    <mergeCell ref="I3:O3"/>
    <mergeCell ref="C5:C26"/>
    <mergeCell ref="C27:C38"/>
    <mergeCell ref="D37:D38"/>
    <mergeCell ref="E37:E38"/>
    <mergeCell ref="G37:G38"/>
    <mergeCell ref="I37:I38"/>
    <mergeCell ref="H37:H38"/>
    <mergeCell ref="I25:I26"/>
  </mergeCells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 r:id="rId1"/>
  <headerFooter>
    <oddFooter xml:space="preserve">&amp;R&amp;"ＭＳ 明朝,標準"&amp;14 91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0E620-60F4-4B46-B64E-802D71C4119A}">
  <sheetPr codeName="Sheet1">
    <pageSetUpPr fitToPage="1"/>
  </sheetPr>
  <dimension ref="A1:BF106"/>
  <sheetViews>
    <sheetView tabSelected="1" view="pageLayout" zoomScaleNormal="43" zoomScaleSheetLayoutView="34" workbookViewId="0">
      <selection activeCell="BB46" sqref="BB46"/>
    </sheetView>
  </sheetViews>
  <sheetFormatPr defaultRowHeight="18.75" x14ac:dyDescent="0.4"/>
  <cols>
    <col min="1" max="1" width="10.75" customWidth="1"/>
    <col min="2" max="2" width="9" customWidth="1"/>
    <col min="4" max="4" width="9" style="4" customWidth="1"/>
    <col min="5" max="5" width="9" customWidth="1"/>
    <col min="7" max="7" width="10" customWidth="1"/>
    <col min="8" max="8" width="10.875" customWidth="1"/>
    <col min="10" max="10" width="11.375" customWidth="1"/>
    <col min="14" max="14" width="2.375" customWidth="1"/>
    <col min="25" max="25" width="11.125" bestFit="1" customWidth="1"/>
    <col min="44" max="44" width="9" customWidth="1"/>
    <col min="45" max="45" width="11.125" customWidth="1"/>
    <col min="46" max="46" width="9" customWidth="1"/>
    <col min="47" max="47" width="9.625" customWidth="1"/>
    <col min="49" max="49" width="2.75" customWidth="1"/>
    <col min="51" max="51" width="9.625" customWidth="1"/>
    <col min="52" max="52" width="8.625" customWidth="1"/>
  </cols>
  <sheetData>
    <row r="1" spans="2:57" ht="45" customHeight="1" x14ac:dyDescent="0.4">
      <c r="B1" s="185" t="s">
        <v>110</v>
      </c>
      <c r="C1" s="186"/>
      <c r="D1" s="186"/>
      <c r="E1" s="186"/>
      <c r="F1" s="186"/>
      <c r="G1" s="186"/>
      <c r="H1" s="186"/>
      <c r="I1" s="186"/>
      <c r="J1" s="186"/>
      <c r="K1" s="186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0"/>
      <c r="AW1" s="50"/>
      <c r="AX1" s="50"/>
      <c r="AY1" s="50"/>
      <c r="AZ1" s="50"/>
      <c r="BA1" s="50"/>
      <c r="BB1" s="50"/>
      <c r="BC1" s="50"/>
      <c r="BD1" s="50"/>
      <c r="BE1" s="50"/>
    </row>
    <row r="2" spans="2:57" ht="45" customHeight="1" x14ac:dyDescent="0.4"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0"/>
      <c r="AW2" s="50"/>
      <c r="AX2" s="50"/>
      <c r="AY2" s="50"/>
      <c r="AZ2" s="50"/>
      <c r="BA2" s="50"/>
      <c r="BB2" s="50"/>
      <c r="BC2" s="50"/>
      <c r="BD2" s="50"/>
      <c r="BE2" s="50"/>
    </row>
    <row r="3" spans="2:57" ht="50.1" customHeight="1" x14ac:dyDescent="0.4">
      <c r="B3" s="51"/>
      <c r="C3" s="51" t="s">
        <v>82</v>
      </c>
      <c r="D3" s="51"/>
      <c r="E3" s="51"/>
      <c r="F3" s="51"/>
      <c r="G3" s="51" t="s">
        <v>83</v>
      </c>
      <c r="H3" s="51"/>
      <c r="I3" s="51" t="s">
        <v>179</v>
      </c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H3" s="51" t="s">
        <v>84</v>
      </c>
      <c r="AI3" s="51"/>
      <c r="AK3" s="51"/>
      <c r="AL3" s="51"/>
      <c r="AM3" s="51"/>
      <c r="AO3" s="51"/>
      <c r="AP3" s="51"/>
      <c r="AQ3" s="51"/>
      <c r="AR3" s="51"/>
      <c r="AS3" s="51"/>
      <c r="AT3" s="51"/>
      <c r="AV3" s="51"/>
      <c r="AW3" s="51"/>
      <c r="AX3" s="51"/>
      <c r="AY3" s="50"/>
      <c r="AZ3" s="50"/>
    </row>
    <row r="4" spans="2:57" ht="50.1" customHeight="1" x14ac:dyDescent="0.4">
      <c r="B4" s="51"/>
      <c r="C4" s="51"/>
      <c r="D4" s="51"/>
      <c r="E4" s="51"/>
      <c r="F4" s="51"/>
      <c r="G4" s="51" t="s">
        <v>85</v>
      </c>
      <c r="H4" s="51"/>
      <c r="I4" s="51" t="s">
        <v>91</v>
      </c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0"/>
      <c r="AZ4" s="50"/>
    </row>
    <row r="5" spans="2:57" ht="50.1" customHeight="1" x14ac:dyDescent="0.4">
      <c r="B5" s="51"/>
      <c r="C5" s="51"/>
      <c r="D5" s="51"/>
      <c r="E5" s="51"/>
      <c r="F5" s="51"/>
      <c r="G5" s="51"/>
      <c r="H5" s="51"/>
      <c r="I5" s="51" t="s">
        <v>86</v>
      </c>
      <c r="J5" s="51"/>
      <c r="K5" s="51"/>
      <c r="L5" s="51"/>
      <c r="M5" s="51"/>
      <c r="N5" s="51"/>
      <c r="O5" s="51"/>
      <c r="P5" s="51"/>
      <c r="Q5" s="51"/>
      <c r="R5" s="52" t="s">
        <v>87</v>
      </c>
      <c r="S5" s="51" t="s">
        <v>88</v>
      </c>
      <c r="T5" s="51"/>
      <c r="U5" s="51"/>
      <c r="V5" s="51"/>
      <c r="W5" s="51"/>
      <c r="X5" s="51"/>
      <c r="Y5" s="51" t="s">
        <v>89</v>
      </c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0"/>
      <c r="AZ5" s="50"/>
    </row>
    <row r="6" spans="2:57" ht="50.1" customHeight="1" x14ac:dyDescent="0.4">
      <c r="B6" s="51"/>
      <c r="C6" s="51"/>
      <c r="D6" s="51"/>
      <c r="E6" s="51"/>
      <c r="F6" s="51"/>
      <c r="G6" s="51" t="s">
        <v>90</v>
      </c>
      <c r="H6" s="51"/>
      <c r="I6" s="51" t="s">
        <v>92</v>
      </c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F6" s="51" t="s">
        <v>93</v>
      </c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0"/>
      <c r="AZ6" s="50"/>
    </row>
    <row r="7" spans="2:57" ht="50.1" customHeight="1" x14ac:dyDescent="0.4">
      <c r="B7" s="51"/>
      <c r="C7" s="51"/>
      <c r="D7" s="51"/>
      <c r="E7" s="51"/>
      <c r="F7" s="51"/>
      <c r="G7" s="51" t="s">
        <v>94</v>
      </c>
      <c r="H7" s="51"/>
      <c r="I7" s="51" t="s">
        <v>95</v>
      </c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 t="s">
        <v>96</v>
      </c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0"/>
      <c r="AZ7" s="50"/>
    </row>
    <row r="8" spans="2:57" ht="50.1" customHeight="1" thickBot="1" x14ac:dyDescent="0.45">
      <c r="B8" s="51"/>
      <c r="C8" s="51"/>
      <c r="D8" s="51"/>
      <c r="E8" s="51"/>
      <c r="F8" s="51"/>
      <c r="G8" s="51" t="s">
        <v>97</v>
      </c>
      <c r="H8" s="51"/>
      <c r="I8" s="51" t="s">
        <v>98</v>
      </c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0"/>
      <c r="AZ8" s="50"/>
    </row>
    <row r="9" spans="2:57" ht="50.1" customHeight="1" thickTop="1" thickBot="1" x14ac:dyDescent="0.45">
      <c r="B9" s="51"/>
      <c r="C9" s="51"/>
      <c r="D9" s="51"/>
      <c r="E9" s="51"/>
      <c r="F9" s="51"/>
      <c r="G9" s="51"/>
      <c r="H9" s="51"/>
      <c r="I9" s="51" t="s">
        <v>99</v>
      </c>
      <c r="J9" s="51"/>
      <c r="K9" s="51"/>
      <c r="M9" s="53"/>
      <c r="N9" s="142"/>
      <c r="O9" s="54"/>
      <c r="Q9" s="51" t="s">
        <v>100</v>
      </c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0"/>
      <c r="AZ9" s="50"/>
    </row>
    <row r="10" spans="2:57" ht="50.1" customHeight="1" thickTop="1" x14ac:dyDescent="0.4">
      <c r="B10" s="51"/>
      <c r="C10" s="51"/>
      <c r="D10" s="51"/>
      <c r="E10" s="51"/>
      <c r="F10" s="51"/>
      <c r="G10" s="51"/>
      <c r="H10" s="51"/>
      <c r="I10" s="51" t="s">
        <v>102</v>
      </c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0"/>
      <c r="AZ10" s="50"/>
    </row>
    <row r="11" spans="2:57" ht="54.75" customHeight="1" x14ac:dyDescent="0.4"/>
    <row r="13" spans="2:57" ht="30" x14ac:dyDescent="0.4">
      <c r="K13" s="49" t="s">
        <v>45</v>
      </c>
      <c r="L13" s="2"/>
      <c r="O13" s="2"/>
    </row>
    <row r="14" spans="2:57" x14ac:dyDescent="0.4">
      <c r="K14" t="s">
        <v>108</v>
      </c>
      <c r="L14" s="1"/>
      <c r="O14" s="1"/>
    </row>
    <row r="15" spans="2:57" x14ac:dyDescent="0.4">
      <c r="L15" s="2"/>
      <c r="O15" s="2"/>
    </row>
    <row r="16" spans="2:57" x14ac:dyDescent="0.4">
      <c r="L16" s="1"/>
      <c r="O16" s="1"/>
    </row>
    <row r="17" spans="1:56" ht="19.5" thickBot="1" x14ac:dyDescent="0.45">
      <c r="I17" s="4"/>
      <c r="L17" s="2"/>
      <c r="O17" s="2"/>
    </row>
    <row r="18" spans="1:56" ht="18.75" customHeight="1" x14ac:dyDescent="0.4">
      <c r="C18" s="179" t="s">
        <v>107</v>
      </c>
      <c r="D18" s="180"/>
      <c r="E18" s="180"/>
      <c r="F18" s="180"/>
      <c r="G18" s="180"/>
      <c r="H18" s="63"/>
      <c r="I18" s="4"/>
      <c r="L18" s="1"/>
      <c r="O18" s="1"/>
    </row>
    <row r="19" spans="1:56" ht="24.75" thickBot="1" x14ac:dyDescent="0.45">
      <c r="C19" s="181"/>
      <c r="D19" s="182"/>
      <c r="E19" s="182"/>
      <c r="F19" s="182"/>
      <c r="G19" s="182"/>
      <c r="H19" s="61"/>
      <c r="I19" s="4"/>
      <c r="L19" s="2"/>
      <c r="O19" s="2"/>
    </row>
    <row r="20" spans="1:56" ht="19.5" thickBot="1" x14ac:dyDescent="0.45">
      <c r="C20" s="25" t="s">
        <v>106</v>
      </c>
      <c r="D20" s="65">
        <f>①浸水家屋モデル概算数量表シート!$AE$55</f>
        <v>86.423000000000002</v>
      </c>
      <c r="E20" t="s">
        <v>109</v>
      </c>
      <c r="G20" s="183">
        <f>IF(AND(A21=TRUE,A33=TRUE)=TRUE,D20*D21,0)</f>
        <v>864230</v>
      </c>
      <c r="H20" s="184"/>
      <c r="I20" s="4"/>
      <c r="O20" s="1"/>
    </row>
    <row r="21" spans="1:56" ht="20.25" thickBot="1" x14ac:dyDescent="0.45">
      <c r="A21" s="82" t="b">
        <v>1</v>
      </c>
      <c r="C21" s="25"/>
      <c r="D21" s="80">
        <v>10000</v>
      </c>
      <c r="E21" t="s">
        <v>4</v>
      </c>
      <c r="F21" s="22" t="s">
        <v>22</v>
      </c>
      <c r="G21" s="183"/>
      <c r="H21" s="184"/>
      <c r="I21" s="4"/>
      <c r="L21" s="2" t="s">
        <v>0</v>
      </c>
      <c r="O21" s="2"/>
      <c r="BD21" s="2" t="s">
        <v>0</v>
      </c>
    </row>
    <row r="22" spans="1:56" ht="18.75" customHeight="1" thickBot="1" x14ac:dyDescent="0.45">
      <c r="A22" s="60"/>
      <c r="B22" s="207"/>
      <c r="C22" s="25" t="s">
        <v>105</v>
      </c>
      <c r="D22" s="66">
        <f>①浸水家屋モデル概算数量表シート!$AB$55</f>
        <v>111.00399999999999</v>
      </c>
      <c r="E22" t="s">
        <v>109</v>
      </c>
      <c r="G22" s="183">
        <f>IF(AND(A23=TRUE,A44=TRUE)=TRUE,D22*D23,0)</f>
        <v>1110040</v>
      </c>
      <c r="H22" s="184"/>
      <c r="L22" s="2" t="s">
        <v>1</v>
      </c>
      <c r="O22" s="1"/>
      <c r="BD22" s="2" t="s">
        <v>1</v>
      </c>
    </row>
    <row r="23" spans="1:56" ht="18.75" customHeight="1" thickBot="1" x14ac:dyDescent="0.45">
      <c r="A23" s="82" t="b">
        <v>1</v>
      </c>
      <c r="B23" s="207"/>
      <c r="C23" s="62"/>
      <c r="D23" s="79">
        <v>10000</v>
      </c>
      <c r="E23" t="s">
        <v>4</v>
      </c>
      <c r="F23" s="22" t="s">
        <v>22</v>
      </c>
      <c r="G23" s="183"/>
      <c r="H23" s="184"/>
      <c r="I23" s="4"/>
      <c r="L23" s="5">
        <v>6200</v>
      </c>
      <c r="O23" s="2"/>
      <c r="BD23" s="5">
        <v>6200</v>
      </c>
    </row>
    <row r="24" spans="1:56" ht="18.75" customHeight="1" x14ac:dyDescent="0.4">
      <c r="A24" s="60"/>
      <c r="C24" s="16"/>
      <c r="D24" s="16"/>
      <c r="E24" s="16"/>
      <c r="F24" s="16"/>
      <c r="G24" s="16"/>
      <c r="H24" s="16"/>
      <c r="I24" s="17"/>
      <c r="J24" s="18"/>
      <c r="K24" s="18"/>
      <c r="L24" s="9" t="s">
        <v>7</v>
      </c>
      <c r="M24" s="9"/>
      <c r="N24" s="9"/>
      <c r="O24" s="1"/>
      <c r="AU24" s="6"/>
      <c r="AV24" s="187"/>
      <c r="AW24" s="187"/>
      <c r="AX24" s="187"/>
      <c r="AY24" s="187"/>
      <c r="AZ24" s="188"/>
      <c r="BA24" s="188"/>
      <c r="BB24" s="11"/>
      <c r="BC24" s="11"/>
      <c r="BD24" s="34" t="s">
        <v>7</v>
      </c>
    </row>
    <row r="25" spans="1:56" ht="18.75" customHeight="1" x14ac:dyDescent="0.4">
      <c r="A25" s="21"/>
      <c r="I25" s="4"/>
      <c r="L25" s="2">
        <v>6000</v>
      </c>
      <c r="O25" s="2"/>
      <c r="AU25" s="6"/>
      <c r="AV25" s="187"/>
      <c r="AW25" s="187"/>
      <c r="AX25" s="187"/>
      <c r="AY25" s="187"/>
      <c r="AZ25" s="188"/>
      <c r="BA25" s="188"/>
      <c r="BB25" s="11"/>
      <c r="BC25" s="11"/>
      <c r="BD25" s="2">
        <v>6000</v>
      </c>
    </row>
    <row r="26" spans="1:56" ht="19.5" thickBot="1" x14ac:dyDescent="0.45">
      <c r="A26" s="21"/>
      <c r="I26" s="4"/>
      <c r="L26" s="1"/>
      <c r="O26" s="1"/>
      <c r="AU26" s="14"/>
      <c r="AV26" s="14"/>
      <c r="AW26" s="14"/>
      <c r="AX26" s="14"/>
      <c r="AY26" s="14"/>
      <c r="AZ26" s="14"/>
      <c r="BA26" s="14"/>
      <c r="BB26" s="14"/>
      <c r="BC26" s="14"/>
      <c r="BD26" s="1"/>
    </row>
    <row r="27" spans="1:56" ht="18.75" customHeight="1" x14ac:dyDescent="0.4">
      <c r="A27" s="21"/>
      <c r="I27" s="4"/>
      <c r="L27" s="2">
        <v>5800</v>
      </c>
      <c r="O27" s="2"/>
      <c r="AS27" s="52"/>
      <c r="AU27" s="189" t="s">
        <v>8</v>
      </c>
      <c r="AV27" s="190"/>
      <c r="AW27" s="190"/>
      <c r="AX27" s="190"/>
      <c r="AY27" s="190"/>
      <c r="AZ27" s="190"/>
      <c r="BA27" s="191"/>
      <c r="BD27" s="2">
        <v>5800</v>
      </c>
    </row>
    <row r="28" spans="1:56" ht="19.5" customHeight="1" thickBot="1" x14ac:dyDescent="0.45">
      <c r="A28" s="21"/>
      <c r="I28" s="4"/>
      <c r="L28" s="1"/>
      <c r="O28" s="1"/>
      <c r="AS28" s="82" t="b">
        <v>1</v>
      </c>
      <c r="AU28" s="192"/>
      <c r="AV28" s="193"/>
      <c r="AW28" s="193"/>
      <c r="AX28" s="193"/>
      <c r="AY28" s="193"/>
      <c r="AZ28" s="193"/>
      <c r="BA28" s="194"/>
      <c r="BD28" s="1"/>
    </row>
    <row r="29" spans="1:56" ht="19.5" thickBot="1" x14ac:dyDescent="0.45">
      <c r="A29" s="21"/>
      <c r="I29" s="4"/>
      <c r="L29" s="2">
        <v>5600</v>
      </c>
      <c r="O29" s="2"/>
      <c r="AU29" s="25" t="s">
        <v>36</v>
      </c>
      <c r="AV29" s="64">
        <f>①浸水家屋モデル概算数量表シート!$I$37</f>
        <v>47.926000000000002</v>
      </c>
      <c r="AW29" s="256" t="s">
        <v>11</v>
      </c>
      <c r="AX29" s="257"/>
      <c r="BA29" s="47"/>
      <c r="BB29" s="71" t="s">
        <v>44</v>
      </c>
      <c r="BD29" s="2">
        <v>5600</v>
      </c>
    </row>
    <row r="30" spans="1:56" ht="20.25" thickBot="1" x14ac:dyDescent="0.45">
      <c r="A30" s="21"/>
      <c r="C30" s="196" t="s">
        <v>23</v>
      </c>
      <c r="D30" s="197"/>
      <c r="E30" s="197"/>
      <c r="F30" s="197"/>
      <c r="G30" s="197"/>
      <c r="H30" s="198"/>
      <c r="I30" s="68" t="s">
        <v>21</v>
      </c>
      <c r="L30" s="1"/>
      <c r="O30" s="1"/>
      <c r="AU30" s="25" t="s">
        <v>37</v>
      </c>
      <c r="AV30" s="81">
        <v>3000</v>
      </c>
      <c r="AW30" s="258" t="s">
        <v>12</v>
      </c>
      <c r="AX30" s="257"/>
      <c r="AY30" s="32" t="s">
        <v>22</v>
      </c>
      <c r="AZ30" s="208">
        <f>IF(AS28=TRUE,AV29*AV30,0)</f>
        <v>143778</v>
      </c>
      <c r="BA30" s="209"/>
      <c r="BD30" s="1"/>
    </row>
    <row r="31" spans="1:56" ht="18.75" customHeight="1" thickTop="1" thickBot="1" x14ac:dyDescent="0.45">
      <c r="A31" s="60"/>
      <c r="C31" s="199"/>
      <c r="D31" s="200"/>
      <c r="E31" s="200"/>
      <c r="F31" s="200"/>
      <c r="G31" s="200"/>
      <c r="H31" s="201"/>
      <c r="I31" s="4"/>
      <c r="L31" s="2">
        <v>5400</v>
      </c>
      <c r="O31" s="2"/>
      <c r="AU31" s="27"/>
      <c r="AV31" s="56"/>
      <c r="AW31" s="28"/>
      <c r="AX31" s="30"/>
      <c r="AY31" s="28"/>
      <c r="AZ31" s="210"/>
      <c r="BA31" s="211"/>
      <c r="BD31" s="2">
        <v>5400</v>
      </c>
    </row>
    <row r="32" spans="1:56" ht="18.75" customHeight="1" thickBot="1" x14ac:dyDescent="0.45">
      <c r="A32" s="60"/>
      <c r="C32" s="23"/>
      <c r="D32" s="20"/>
      <c r="F32" s="21"/>
      <c r="G32" s="20"/>
      <c r="H32" s="24"/>
      <c r="L32" s="1"/>
      <c r="O32" s="1"/>
      <c r="BD32" s="1"/>
    </row>
    <row r="33" spans="1:56" ht="18.75" customHeight="1" thickBot="1" x14ac:dyDescent="0.45">
      <c r="A33" s="82" t="b">
        <v>1</v>
      </c>
      <c r="C33" s="23"/>
      <c r="D33" s="20"/>
      <c r="H33" s="44"/>
      <c r="I33" s="4"/>
      <c r="L33" s="2">
        <v>5200</v>
      </c>
      <c r="O33" s="2"/>
      <c r="AS33" s="52"/>
      <c r="AU33" s="189" t="s">
        <v>35</v>
      </c>
      <c r="AV33" s="190"/>
      <c r="AW33" s="190"/>
      <c r="AX33" s="190"/>
      <c r="AY33" s="190"/>
      <c r="AZ33" s="190"/>
      <c r="BA33" s="191"/>
      <c r="BD33" s="2">
        <v>5200</v>
      </c>
    </row>
    <row r="34" spans="1:56" ht="18.75" customHeight="1" thickBot="1" x14ac:dyDescent="0.45">
      <c r="A34" s="21"/>
      <c r="C34" s="23" t="s">
        <v>33</v>
      </c>
      <c r="D34" s="64">
        <f>①浸水家屋モデル概算数量表シート!$H$37</f>
        <v>77.590500000000006</v>
      </c>
      <c r="E34" t="s">
        <v>2</v>
      </c>
      <c r="G34" s="175">
        <f>IF(A33=TRUE,D34*D35,0)</f>
        <v>232771.50000000003</v>
      </c>
      <c r="H34" s="176"/>
      <c r="I34" s="4"/>
      <c r="L34" s="1"/>
      <c r="O34" s="1"/>
      <c r="AS34" s="82" t="b">
        <v>1</v>
      </c>
      <c r="AU34" s="192"/>
      <c r="AV34" s="193"/>
      <c r="AW34" s="193"/>
      <c r="AX34" s="193"/>
      <c r="AY34" s="193"/>
      <c r="AZ34" s="193"/>
      <c r="BA34" s="194"/>
      <c r="BD34" s="1"/>
    </row>
    <row r="35" spans="1:56" ht="18.75" customHeight="1" thickBot="1" x14ac:dyDescent="0.45">
      <c r="A35" s="21"/>
      <c r="C35" s="25" t="s">
        <v>34</v>
      </c>
      <c r="D35" s="78">
        <v>3000</v>
      </c>
      <c r="E35" t="s">
        <v>4</v>
      </c>
      <c r="F35" s="22" t="s">
        <v>22</v>
      </c>
      <c r="G35" s="175"/>
      <c r="H35" s="176"/>
      <c r="I35" s="4"/>
      <c r="L35" s="2">
        <v>5000</v>
      </c>
      <c r="O35" s="2"/>
      <c r="AU35" s="25"/>
      <c r="BA35" s="24"/>
      <c r="BD35" s="2">
        <v>5000</v>
      </c>
    </row>
    <row r="36" spans="1:56" ht="20.25" thickTop="1" thickBot="1" x14ac:dyDescent="0.45">
      <c r="A36" s="21"/>
      <c r="C36" s="27"/>
      <c r="D36" s="55"/>
      <c r="E36" s="28"/>
      <c r="F36" s="28"/>
      <c r="G36" s="28"/>
      <c r="H36" s="29"/>
      <c r="I36" s="4"/>
      <c r="L36" s="1"/>
      <c r="O36" s="1"/>
      <c r="AU36" s="25"/>
      <c r="AV36" s="20"/>
      <c r="AW36" s="20"/>
      <c r="BA36" s="42"/>
      <c r="BD36" s="1"/>
    </row>
    <row r="37" spans="1:56" ht="19.5" thickBot="1" x14ac:dyDescent="0.45">
      <c r="A37" s="21"/>
      <c r="I37" s="4"/>
      <c r="L37" s="2">
        <v>4800</v>
      </c>
      <c r="O37" s="2"/>
      <c r="AU37" s="25" t="s">
        <v>39</v>
      </c>
      <c r="AV37" s="64">
        <f>①浸水家屋モデル概算数量表シート!$P$37</f>
        <v>46.194000000000003</v>
      </c>
      <c r="AW37" s="256" t="s">
        <v>11</v>
      </c>
      <c r="AX37" s="257"/>
      <c r="BA37" s="24"/>
      <c r="BD37" s="2">
        <v>4800</v>
      </c>
    </row>
    <row r="38" spans="1:56" ht="20.25" thickBot="1" x14ac:dyDescent="0.45">
      <c r="A38" s="21"/>
      <c r="I38" s="4"/>
      <c r="L38" s="1"/>
      <c r="O38" s="1"/>
      <c r="AU38" s="25" t="s">
        <v>37</v>
      </c>
      <c r="AV38" s="81">
        <v>2000</v>
      </c>
      <c r="AW38" s="258" t="s">
        <v>12</v>
      </c>
      <c r="AX38" s="257"/>
      <c r="AY38" s="32" t="s">
        <v>22</v>
      </c>
      <c r="AZ38" s="208">
        <f>IF(AS34=TRUE,AV38*AV37,0)</f>
        <v>92388</v>
      </c>
      <c r="BA38" s="209"/>
      <c r="BD38" s="1"/>
    </row>
    <row r="39" spans="1:56" ht="18.75" customHeight="1" thickTop="1" thickBot="1" x14ac:dyDescent="0.45">
      <c r="A39" s="21"/>
      <c r="I39" s="4"/>
      <c r="L39" s="2">
        <v>4600</v>
      </c>
      <c r="O39" s="2"/>
      <c r="AU39" s="27"/>
      <c r="AV39" s="28"/>
      <c r="AW39" s="28"/>
      <c r="AX39" s="28"/>
      <c r="AY39" s="28"/>
      <c r="AZ39" s="210"/>
      <c r="BA39" s="211"/>
      <c r="BD39" s="2">
        <v>4600</v>
      </c>
    </row>
    <row r="40" spans="1:56" ht="18.75" customHeight="1" thickBot="1" x14ac:dyDescent="0.45">
      <c r="A40" s="21"/>
      <c r="I40" s="7"/>
      <c r="J40" s="7"/>
      <c r="K40" s="7"/>
      <c r="L40" s="8"/>
      <c r="M40" s="9"/>
      <c r="N40" s="9"/>
      <c r="O40" s="8"/>
      <c r="P40" s="9"/>
      <c r="Q40" s="9"/>
      <c r="R40" s="9"/>
      <c r="S40" s="9"/>
      <c r="T40" s="9"/>
      <c r="AN40" s="9"/>
      <c r="AO40" s="9"/>
      <c r="AP40" s="9"/>
      <c r="AQ40" s="9"/>
      <c r="AR40" s="9"/>
      <c r="AS40" s="9"/>
      <c r="AT40" s="8"/>
      <c r="AU40" s="8"/>
      <c r="AV40" s="8"/>
      <c r="AW40" s="8"/>
      <c r="AX40" s="8"/>
      <c r="AY40" s="8"/>
      <c r="AZ40" s="8"/>
      <c r="BA40" s="8"/>
      <c r="BB40" s="9"/>
      <c r="BC40" s="9"/>
      <c r="BD40" s="8"/>
    </row>
    <row r="41" spans="1:56" ht="18.75" customHeight="1" x14ac:dyDescent="0.4">
      <c r="A41" s="21"/>
      <c r="I41" s="4"/>
      <c r="L41" s="2">
        <v>4400</v>
      </c>
      <c r="O41" s="2"/>
      <c r="AS41" s="52"/>
      <c r="AU41" s="189" t="s">
        <v>41</v>
      </c>
      <c r="AV41" s="190"/>
      <c r="AW41" s="190"/>
      <c r="AX41" s="190"/>
      <c r="AY41" s="190"/>
      <c r="AZ41" s="190"/>
      <c r="BA41" s="191"/>
      <c r="BD41" s="2">
        <v>4400</v>
      </c>
    </row>
    <row r="42" spans="1:56" ht="18.75" customHeight="1" thickBot="1" x14ac:dyDescent="0.45">
      <c r="A42" s="59"/>
      <c r="I42" s="4"/>
      <c r="L42" s="1"/>
      <c r="O42" s="1"/>
      <c r="AS42" s="82" t="b">
        <v>1</v>
      </c>
      <c r="AU42" s="192"/>
      <c r="AV42" s="193"/>
      <c r="AW42" s="193"/>
      <c r="AX42" s="193"/>
      <c r="AY42" s="193"/>
      <c r="AZ42" s="193"/>
      <c r="BA42" s="194"/>
      <c r="BD42" s="1"/>
    </row>
    <row r="43" spans="1:56" ht="18.75" customHeight="1" thickBot="1" x14ac:dyDescent="0.45">
      <c r="A43" s="59"/>
      <c r="C43" s="196" t="s">
        <v>26</v>
      </c>
      <c r="D43" s="197"/>
      <c r="E43" s="197"/>
      <c r="F43" s="197"/>
      <c r="G43" s="197"/>
      <c r="H43" s="198"/>
      <c r="I43" s="4"/>
      <c r="L43" s="2">
        <v>4200</v>
      </c>
      <c r="O43" s="2"/>
      <c r="AU43" s="25" t="s">
        <v>38</v>
      </c>
      <c r="AV43" s="20">
        <f>BB46</f>
        <v>1</v>
      </c>
      <c r="AW43" s="257" t="s">
        <v>13</v>
      </c>
      <c r="AX43" s="257"/>
      <c r="BA43" s="24"/>
      <c r="BD43" s="2">
        <v>4200</v>
      </c>
    </row>
    <row r="44" spans="1:56" ht="19.5" customHeight="1" thickBot="1" x14ac:dyDescent="0.45">
      <c r="A44" s="83" t="b">
        <v>1</v>
      </c>
      <c r="C44" s="199"/>
      <c r="D44" s="200"/>
      <c r="E44" s="200"/>
      <c r="F44" s="200"/>
      <c r="G44" s="200"/>
      <c r="H44" s="201"/>
      <c r="I44" t="s">
        <v>24</v>
      </c>
      <c r="K44" s="58" t="s">
        <v>46</v>
      </c>
      <c r="L44" s="1"/>
      <c r="O44" s="1"/>
      <c r="AU44" s="25" t="s">
        <v>40</v>
      </c>
      <c r="AV44" s="64">
        <f>①浸水家屋モデル概算数量表シート!$P$37</f>
        <v>46.194000000000003</v>
      </c>
      <c r="AW44" s="256" t="s">
        <v>13</v>
      </c>
      <c r="AX44" s="257"/>
      <c r="BA44" s="26"/>
      <c r="BD44" s="1"/>
    </row>
    <row r="45" spans="1:56" ht="20.25" customHeight="1" thickBot="1" x14ac:dyDescent="0.45">
      <c r="A45" s="21"/>
      <c r="C45" s="23" t="s">
        <v>31</v>
      </c>
      <c r="D45" s="20">
        <f>I46</f>
        <v>1</v>
      </c>
      <c r="E45" t="s">
        <v>3</v>
      </c>
      <c r="H45" s="24"/>
      <c r="I45" t="s">
        <v>25</v>
      </c>
      <c r="K45" t="s">
        <v>108</v>
      </c>
      <c r="L45" s="2">
        <v>4000</v>
      </c>
      <c r="O45" s="2"/>
      <c r="AU45" s="25" t="s">
        <v>39</v>
      </c>
      <c r="AV45" s="20">
        <f>AV44*AV43</f>
        <v>46.194000000000003</v>
      </c>
      <c r="AW45" s="257" t="s">
        <v>11</v>
      </c>
      <c r="AX45" s="257"/>
      <c r="AZ45" s="208">
        <f>IF(AS42=TRUE,AV46*AV45,0)</f>
        <v>69291</v>
      </c>
      <c r="BA45" s="209"/>
      <c r="BD45" s="2">
        <v>4000</v>
      </c>
    </row>
    <row r="46" spans="1:56" ht="27" thickTop="1" thickBot="1" x14ac:dyDescent="0.45">
      <c r="A46" s="21"/>
      <c r="C46" s="23" t="s">
        <v>32</v>
      </c>
      <c r="D46" s="64">
        <f>①浸水家屋モデル概算数量表シート!$E$37</f>
        <v>30.88</v>
      </c>
      <c r="E46" t="s">
        <v>3</v>
      </c>
      <c r="H46" s="43"/>
      <c r="I46" s="144">
        <v>1</v>
      </c>
      <c r="L46" s="1"/>
      <c r="O46" s="1"/>
      <c r="AU46" s="25" t="s">
        <v>37</v>
      </c>
      <c r="AV46" s="75">
        <v>1500</v>
      </c>
      <c r="AW46" s="258" t="s">
        <v>12</v>
      </c>
      <c r="AX46" s="257"/>
      <c r="AY46" s="32" t="s">
        <v>22</v>
      </c>
      <c r="AZ46" s="208"/>
      <c r="BA46" s="209"/>
      <c r="BB46" s="144">
        <v>1</v>
      </c>
      <c r="BD46" s="1"/>
    </row>
    <row r="47" spans="1:56" ht="18.75" customHeight="1" thickTop="1" thickBot="1" x14ac:dyDescent="0.45">
      <c r="A47" s="21"/>
      <c r="C47" s="23" t="s">
        <v>33</v>
      </c>
      <c r="D47" s="67">
        <f>D46*D45</f>
        <v>30.88</v>
      </c>
      <c r="E47" t="s">
        <v>2</v>
      </c>
      <c r="G47" s="171">
        <f>IF(A44=TRUE,D47*D48,0)</f>
        <v>92640</v>
      </c>
      <c r="H47" s="172"/>
      <c r="I47" s="4"/>
      <c r="L47" s="2">
        <v>3800</v>
      </c>
      <c r="O47" s="2"/>
      <c r="AU47" s="192" t="s">
        <v>9</v>
      </c>
      <c r="AV47" s="212"/>
      <c r="AW47" s="193"/>
      <c r="AX47" s="193"/>
      <c r="AY47" s="193"/>
      <c r="AZ47" s="193"/>
      <c r="BA47" s="194"/>
      <c r="BD47" s="2">
        <v>3800</v>
      </c>
    </row>
    <row r="48" spans="1:56" ht="18.75" customHeight="1" thickTop="1" thickBot="1" x14ac:dyDescent="0.45">
      <c r="A48" s="21"/>
      <c r="C48" s="25" t="s">
        <v>34</v>
      </c>
      <c r="D48" s="76">
        <v>3000</v>
      </c>
      <c r="E48" t="s">
        <v>4</v>
      </c>
      <c r="F48" s="22" t="s">
        <v>22</v>
      </c>
      <c r="G48" s="171"/>
      <c r="H48" s="172"/>
      <c r="I48" s="4"/>
      <c r="L48" s="1"/>
      <c r="O48" s="1"/>
      <c r="AU48" s="192"/>
      <c r="AV48" s="193"/>
      <c r="AW48" s="193"/>
      <c r="AX48" s="193"/>
      <c r="AY48" s="193"/>
      <c r="AZ48" s="193"/>
      <c r="BA48" s="194"/>
      <c r="BD48" s="1"/>
    </row>
    <row r="49" spans="1:56" ht="18.75" customHeight="1" thickTop="1" thickBot="1" x14ac:dyDescent="0.45">
      <c r="A49" s="21"/>
      <c r="C49" s="27"/>
      <c r="D49" s="31"/>
      <c r="E49" s="28"/>
      <c r="F49" s="28"/>
      <c r="G49" s="28"/>
      <c r="H49" s="29"/>
      <c r="I49" s="4"/>
      <c r="L49" s="2">
        <v>3600</v>
      </c>
      <c r="O49" s="2"/>
      <c r="AS49" s="52"/>
      <c r="AU49" s="25"/>
      <c r="BA49" s="26"/>
      <c r="BD49" s="2">
        <v>3600</v>
      </c>
    </row>
    <row r="50" spans="1:56" ht="18.75" customHeight="1" thickBot="1" x14ac:dyDescent="0.45">
      <c r="A50" s="21"/>
      <c r="I50" s="4"/>
      <c r="L50" s="1"/>
      <c r="O50" s="1"/>
      <c r="AS50" s="82" t="b">
        <v>1</v>
      </c>
      <c r="AU50" s="25" t="s">
        <v>43</v>
      </c>
      <c r="AV50" s="70">
        <f>①浸水家屋モデル概算数量表シート!$I$37</f>
        <v>47.926000000000002</v>
      </c>
      <c r="AW50" s="256" t="s">
        <v>11</v>
      </c>
      <c r="AX50" s="257"/>
      <c r="AY50" s="33"/>
      <c r="AZ50" s="208">
        <f>IF(AS50=TRUE,AV51*AV50,0)</f>
        <v>239630</v>
      </c>
      <c r="BA50" s="209"/>
      <c r="BD50" s="1"/>
    </row>
    <row r="51" spans="1:56" ht="20.25" thickBot="1" x14ac:dyDescent="0.45">
      <c r="A51" s="21"/>
      <c r="I51" s="4"/>
      <c r="L51" s="2">
        <v>3400</v>
      </c>
      <c r="O51" s="2"/>
      <c r="AU51" s="27" t="s">
        <v>37</v>
      </c>
      <c r="AV51" s="81">
        <v>5000</v>
      </c>
      <c r="AW51" s="260" t="s">
        <v>12</v>
      </c>
      <c r="AX51" s="261"/>
      <c r="AY51" s="30" t="s">
        <v>28</v>
      </c>
      <c r="AZ51" s="210"/>
      <c r="BA51" s="211"/>
      <c r="BD51" s="2">
        <v>3400</v>
      </c>
    </row>
    <row r="52" spans="1:56" x14ac:dyDescent="0.4">
      <c r="A52" s="21"/>
      <c r="C52" s="195"/>
      <c r="D52" s="195"/>
      <c r="E52" s="195"/>
      <c r="F52" s="195"/>
      <c r="G52" s="195"/>
      <c r="H52" s="195"/>
      <c r="I52" s="195"/>
      <c r="J52" s="195"/>
      <c r="K52" s="19"/>
      <c r="L52" s="13" t="s">
        <v>6</v>
      </c>
      <c r="M52" s="12"/>
      <c r="N52" s="12"/>
      <c r="O52" s="1"/>
      <c r="AU52" s="40"/>
      <c r="AV52" s="40"/>
      <c r="AW52" s="40"/>
      <c r="AX52" s="40"/>
      <c r="AY52" s="40"/>
      <c r="AZ52" s="40"/>
      <c r="BA52" s="40"/>
      <c r="BB52" s="40"/>
      <c r="BC52" s="40"/>
      <c r="BD52" s="41" t="s">
        <v>6</v>
      </c>
    </row>
    <row r="53" spans="1:56" x14ac:dyDescent="0.4">
      <c r="A53" s="21"/>
      <c r="I53" s="4"/>
      <c r="L53" s="2">
        <v>3200</v>
      </c>
      <c r="O53" s="2"/>
      <c r="BD53" s="2">
        <v>3200</v>
      </c>
    </row>
    <row r="54" spans="1:56" x14ac:dyDescent="0.4">
      <c r="A54" s="21"/>
      <c r="I54" s="4"/>
      <c r="L54" s="1"/>
      <c r="O54" s="1"/>
      <c r="BD54" s="1"/>
    </row>
    <row r="55" spans="1:56" x14ac:dyDescent="0.4">
      <c r="A55" s="21"/>
      <c r="I55" s="4"/>
      <c r="L55" s="2">
        <v>3000</v>
      </c>
      <c r="O55" s="2"/>
      <c r="BD55" s="2">
        <v>3000</v>
      </c>
    </row>
    <row r="56" spans="1:56" ht="19.5" thickBot="1" x14ac:dyDescent="0.45">
      <c r="A56" s="21"/>
      <c r="I56" s="4"/>
      <c r="L56" s="1"/>
      <c r="O56" s="1"/>
      <c r="AU56" s="15"/>
      <c r="AV56" s="15"/>
      <c r="AW56" s="15"/>
      <c r="AX56" s="15"/>
      <c r="AY56" s="15"/>
      <c r="AZ56" s="15"/>
      <c r="BA56" s="15"/>
      <c r="BB56" s="15"/>
      <c r="BC56" s="15"/>
      <c r="BD56" s="1"/>
    </row>
    <row r="57" spans="1:56" ht="19.5" customHeight="1" thickBot="1" x14ac:dyDescent="0.45">
      <c r="A57" s="21"/>
      <c r="I57" s="69" t="s">
        <v>15</v>
      </c>
      <c r="L57" s="2">
        <v>2800</v>
      </c>
      <c r="O57" s="2"/>
      <c r="AU57" s="189" t="s">
        <v>18</v>
      </c>
      <c r="AV57" s="190"/>
      <c r="AW57" s="190"/>
      <c r="AX57" s="190"/>
      <c r="AY57" s="190"/>
      <c r="AZ57" s="190"/>
      <c r="BA57" s="191"/>
      <c r="BD57" s="2">
        <v>2800</v>
      </c>
    </row>
    <row r="58" spans="1:56" ht="18.75" customHeight="1" thickBot="1" x14ac:dyDescent="0.45">
      <c r="A58" s="21"/>
      <c r="I58" s="4"/>
      <c r="L58" s="1"/>
      <c r="O58" s="1"/>
      <c r="AS58" s="52"/>
      <c r="AU58" s="192"/>
      <c r="AV58" s="193"/>
      <c r="AW58" s="193"/>
      <c r="AX58" s="193"/>
      <c r="AY58" s="193"/>
      <c r="AZ58" s="193"/>
      <c r="BA58" s="194"/>
      <c r="BD58" s="1"/>
    </row>
    <row r="59" spans="1:56" ht="20.25" customHeight="1" thickBot="1" x14ac:dyDescent="0.45">
      <c r="A59" s="21"/>
      <c r="I59" s="4"/>
      <c r="L59" s="2">
        <v>2600</v>
      </c>
      <c r="O59" s="2"/>
      <c r="AS59" s="82" t="b">
        <v>1</v>
      </c>
      <c r="AU59" s="25" t="s">
        <v>19</v>
      </c>
      <c r="AV59" s="70">
        <f>①浸水家屋モデル概算数量表シート!$I$25</f>
        <v>106.37200000000001</v>
      </c>
      <c r="AW59" s="256" t="s">
        <v>11</v>
      </c>
      <c r="AX59" s="257"/>
      <c r="AZ59" s="213">
        <f>IF(AS59=TRUE,AV59*AV60,0)</f>
        <v>319116.00000000006</v>
      </c>
      <c r="BA59" s="214"/>
      <c r="BD59" s="2">
        <v>2600</v>
      </c>
    </row>
    <row r="60" spans="1:56" ht="17.25" customHeight="1" thickBot="1" x14ac:dyDescent="0.45">
      <c r="A60" s="21"/>
      <c r="C60" s="196" t="s">
        <v>27</v>
      </c>
      <c r="D60" s="202"/>
      <c r="E60" s="202"/>
      <c r="F60" s="202"/>
      <c r="G60" s="202"/>
      <c r="H60" s="203"/>
      <c r="I60" s="4"/>
      <c r="L60" s="1"/>
      <c r="O60" s="1"/>
      <c r="AU60" s="27" t="s">
        <v>10</v>
      </c>
      <c r="AV60" s="81">
        <v>3000</v>
      </c>
      <c r="AW60" s="260" t="s">
        <v>12</v>
      </c>
      <c r="AX60" s="261"/>
      <c r="AY60" s="30" t="s">
        <v>22</v>
      </c>
      <c r="AZ60" s="215"/>
      <c r="BA60" s="216"/>
      <c r="BD60" s="1"/>
    </row>
    <row r="61" spans="1:56" ht="19.5" customHeight="1" thickTop="1" thickBot="1" x14ac:dyDescent="0.45">
      <c r="A61" s="51"/>
      <c r="C61" s="204"/>
      <c r="D61" s="205"/>
      <c r="E61" s="205"/>
      <c r="F61" s="205"/>
      <c r="G61" s="205"/>
      <c r="H61" s="206"/>
      <c r="I61" s="4"/>
      <c r="L61" s="2">
        <v>2400</v>
      </c>
      <c r="O61" s="2"/>
      <c r="BB61" s="73" t="s">
        <v>17</v>
      </c>
      <c r="BD61" s="2">
        <v>2400</v>
      </c>
    </row>
    <row r="62" spans="1:56" ht="18.75" customHeight="1" thickTop="1" x14ac:dyDescent="0.4">
      <c r="A62" s="51"/>
      <c r="C62" s="23"/>
      <c r="D62" s="20"/>
      <c r="H62" s="24"/>
      <c r="I62" s="4"/>
      <c r="L62" s="1"/>
      <c r="O62" s="1"/>
      <c r="AS62" s="52"/>
      <c r="AU62" s="189" t="s">
        <v>50</v>
      </c>
      <c r="AV62" s="190"/>
      <c r="AW62" s="190"/>
      <c r="AX62" s="190"/>
      <c r="AY62" s="190"/>
      <c r="AZ62" s="190"/>
      <c r="BA62" s="191"/>
      <c r="BD62" s="1"/>
    </row>
    <row r="63" spans="1:56" ht="25.5" customHeight="1" thickBot="1" x14ac:dyDescent="0.45">
      <c r="A63" s="84" t="b">
        <v>1</v>
      </c>
      <c r="C63" s="23"/>
      <c r="D63" s="20"/>
      <c r="H63" s="43"/>
      <c r="I63" s="4"/>
      <c r="L63" s="2">
        <v>2200</v>
      </c>
      <c r="O63" s="2"/>
      <c r="AS63" s="82" t="b">
        <v>1</v>
      </c>
      <c r="AU63" s="192"/>
      <c r="AV63" s="193"/>
      <c r="AW63" s="193"/>
      <c r="AX63" s="193"/>
      <c r="AY63" s="193"/>
      <c r="AZ63" s="193"/>
      <c r="BA63" s="194"/>
      <c r="BD63" s="2">
        <v>2200</v>
      </c>
    </row>
    <row r="64" spans="1:56" ht="19.5" thickBot="1" x14ac:dyDescent="0.45">
      <c r="A64" s="21"/>
      <c r="C64" s="23" t="s">
        <v>33</v>
      </c>
      <c r="D64" s="64">
        <f>①浸水家屋モデル概算数量表シート!$H$25</f>
        <v>92.167500000000018</v>
      </c>
      <c r="E64" t="s">
        <v>2</v>
      </c>
      <c r="F64" s="45"/>
      <c r="G64" s="171">
        <f>IF(A63=TRUE,D64*D65,0)</f>
        <v>276502.50000000006</v>
      </c>
      <c r="H64" s="172"/>
      <c r="I64" s="4"/>
      <c r="L64" s="1"/>
      <c r="O64" s="1"/>
      <c r="AU64" s="25"/>
      <c r="AY64" s="21"/>
      <c r="BA64" s="24"/>
      <c r="BD64" s="1"/>
    </row>
    <row r="65" spans="1:56" ht="20.25" thickBot="1" x14ac:dyDescent="0.45">
      <c r="A65" s="21"/>
      <c r="C65" s="25" t="s">
        <v>34</v>
      </c>
      <c r="D65" s="77">
        <v>3000</v>
      </c>
      <c r="E65" t="s">
        <v>4</v>
      </c>
      <c r="F65" s="32" t="s">
        <v>28</v>
      </c>
      <c r="G65" s="171"/>
      <c r="H65" s="172"/>
      <c r="I65" s="4"/>
      <c r="L65" s="2">
        <v>2000</v>
      </c>
      <c r="O65" s="2"/>
      <c r="AU65" s="25"/>
      <c r="AV65" s="20"/>
      <c r="AW65" s="20"/>
      <c r="BA65" s="24"/>
      <c r="BD65" s="2">
        <v>2000</v>
      </c>
    </row>
    <row r="66" spans="1:56" ht="20.25" customHeight="1" thickTop="1" thickBot="1" x14ac:dyDescent="0.45">
      <c r="A66" s="21"/>
      <c r="C66" s="27"/>
      <c r="D66" s="31"/>
      <c r="E66" s="28"/>
      <c r="F66" s="28"/>
      <c r="G66" s="28"/>
      <c r="H66" s="29"/>
      <c r="I66" s="4"/>
      <c r="L66" s="1"/>
      <c r="O66" s="1"/>
      <c r="AU66" s="25" t="s">
        <v>39</v>
      </c>
      <c r="AV66" s="72">
        <f>①浸水家屋モデル概算数量表シート!$P$25</f>
        <v>122.533</v>
      </c>
      <c r="AW66" s="262" t="s">
        <v>11</v>
      </c>
      <c r="AX66" s="257"/>
      <c r="AZ66" s="208">
        <f>IF(AS63=TRUE,AV67*AV66,0)</f>
        <v>245066</v>
      </c>
      <c r="BA66" s="209"/>
      <c r="BD66" s="1"/>
    </row>
    <row r="67" spans="1:56" ht="20.25" thickBot="1" x14ac:dyDescent="0.45">
      <c r="A67" s="21"/>
      <c r="I67" s="4"/>
      <c r="L67" s="2">
        <v>1800</v>
      </c>
      <c r="O67" s="2"/>
      <c r="AU67" s="27" t="s">
        <v>37</v>
      </c>
      <c r="AV67" s="81">
        <v>2000</v>
      </c>
      <c r="AW67" s="263" t="s">
        <v>12</v>
      </c>
      <c r="AX67" s="264"/>
      <c r="AY67" s="30" t="s">
        <v>22</v>
      </c>
      <c r="AZ67" s="210"/>
      <c r="BA67" s="211"/>
      <c r="BD67" s="2">
        <v>1800</v>
      </c>
    </row>
    <row r="68" spans="1:56" ht="19.5" thickBot="1" x14ac:dyDescent="0.45">
      <c r="A68" s="21"/>
      <c r="C68" s="10"/>
      <c r="D68" s="10"/>
      <c r="E68" s="10"/>
      <c r="F68" s="10"/>
      <c r="G68" s="10"/>
      <c r="H68" s="10"/>
      <c r="I68" s="10"/>
      <c r="J68" s="10"/>
      <c r="K68" s="10"/>
      <c r="L68" s="8"/>
      <c r="M68" s="9"/>
      <c r="N68" s="9"/>
      <c r="O68" s="8"/>
      <c r="P68" s="9"/>
      <c r="Q68" s="9"/>
      <c r="R68" s="9"/>
      <c r="S68" s="9"/>
      <c r="T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8"/>
    </row>
    <row r="69" spans="1:56" ht="18.75" customHeight="1" x14ac:dyDescent="0.4">
      <c r="A69" s="21"/>
      <c r="I69" s="4"/>
      <c r="L69" s="2">
        <v>1600</v>
      </c>
      <c r="O69" s="2"/>
      <c r="AU69" s="189" t="s">
        <v>49</v>
      </c>
      <c r="AV69" s="190"/>
      <c r="AW69" s="190"/>
      <c r="AX69" s="190"/>
      <c r="AY69" s="190"/>
      <c r="AZ69" s="190"/>
      <c r="BA69" s="191"/>
      <c r="BD69" s="2">
        <v>1600</v>
      </c>
    </row>
    <row r="70" spans="1:56" ht="18.75" customHeight="1" x14ac:dyDescent="0.4">
      <c r="A70" s="21"/>
      <c r="I70" s="4"/>
      <c r="L70" s="1"/>
      <c r="O70" s="1"/>
      <c r="AU70" s="192"/>
      <c r="AV70" s="193"/>
      <c r="AW70" s="193"/>
      <c r="AX70" s="193"/>
      <c r="AY70" s="193"/>
      <c r="AZ70" s="193"/>
      <c r="BA70" s="194"/>
      <c r="BD70" s="1"/>
    </row>
    <row r="71" spans="1:56" ht="19.5" thickBot="1" x14ac:dyDescent="0.45">
      <c r="A71" s="21"/>
      <c r="I71" s="4"/>
      <c r="L71" s="2">
        <v>1400</v>
      </c>
      <c r="O71" s="2"/>
      <c r="AU71" s="25" t="s">
        <v>51</v>
      </c>
      <c r="AV71" s="20">
        <f>BB72</f>
        <v>1</v>
      </c>
      <c r="AW71" s="257" t="s">
        <v>13</v>
      </c>
      <c r="AX71" s="257"/>
      <c r="BA71" s="24"/>
      <c r="BD71" s="2">
        <v>1400</v>
      </c>
    </row>
    <row r="72" spans="1:56" ht="19.5" customHeight="1" thickBot="1" x14ac:dyDescent="0.45">
      <c r="A72" s="21"/>
      <c r="I72" s="145">
        <v>1.4</v>
      </c>
      <c r="L72" s="1"/>
      <c r="O72" s="1"/>
      <c r="AS72" s="52"/>
      <c r="AU72" s="25" t="s">
        <v>42</v>
      </c>
      <c r="AV72" s="64">
        <f>①浸水家屋モデル概算数量表シート!$P$25</f>
        <v>122.533</v>
      </c>
      <c r="AW72" s="256" t="s">
        <v>13</v>
      </c>
      <c r="AX72" s="257"/>
      <c r="BA72" s="24"/>
      <c r="BB72" s="144">
        <v>1</v>
      </c>
      <c r="BD72" s="1"/>
    </row>
    <row r="73" spans="1:56" ht="20.25" customHeight="1" thickBot="1" x14ac:dyDescent="0.45">
      <c r="A73" s="21"/>
      <c r="I73" s="4"/>
      <c r="L73" s="2">
        <v>1200</v>
      </c>
      <c r="O73" s="2"/>
      <c r="AS73" s="82" t="b">
        <v>1</v>
      </c>
      <c r="AU73" s="25" t="s">
        <v>14</v>
      </c>
      <c r="AV73" s="20">
        <f>AV72*AV71</f>
        <v>122.533</v>
      </c>
      <c r="AW73" s="257" t="s">
        <v>11</v>
      </c>
      <c r="AX73" s="257"/>
      <c r="AZ73" s="208">
        <f>IF(AS73=TRUE,AV74*AV73,0)</f>
        <v>183799.5</v>
      </c>
      <c r="BA73" s="209"/>
      <c r="BD73" s="2">
        <v>1200</v>
      </c>
    </row>
    <row r="74" spans="1:56" ht="21" thickTop="1" thickBot="1" x14ac:dyDescent="0.45">
      <c r="A74" s="21"/>
      <c r="C74" s="196" t="s">
        <v>30</v>
      </c>
      <c r="D74" s="197"/>
      <c r="E74" s="197"/>
      <c r="F74" s="197"/>
      <c r="G74" s="197"/>
      <c r="H74" s="198"/>
      <c r="I74" s="4"/>
      <c r="L74" s="1"/>
      <c r="O74" s="1"/>
      <c r="AU74" s="27" t="s">
        <v>37</v>
      </c>
      <c r="AV74" s="75">
        <v>1500</v>
      </c>
      <c r="AW74" s="260" t="s">
        <v>12</v>
      </c>
      <c r="AX74" s="261"/>
      <c r="AY74" s="30" t="s">
        <v>22</v>
      </c>
      <c r="AZ74" s="210"/>
      <c r="BA74" s="211"/>
      <c r="BD74" s="1"/>
    </row>
    <row r="75" spans="1:56" ht="18.75" customHeight="1" x14ac:dyDescent="0.4">
      <c r="A75" s="59"/>
      <c r="C75" s="199"/>
      <c r="D75" s="200"/>
      <c r="E75" s="200"/>
      <c r="F75" s="200"/>
      <c r="G75" s="200"/>
      <c r="H75" s="201"/>
      <c r="I75" s="4"/>
      <c r="L75" s="2">
        <v>1000</v>
      </c>
      <c r="O75" s="2"/>
      <c r="AU75" s="189" t="s">
        <v>20</v>
      </c>
      <c r="AV75" s="193"/>
      <c r="AW75" s="193"/>
      <c r="AX75" s="193"/>
      <c r="AY75" s="190"/>
      <c r="AZ75" s="190"/>
      <c r="BA75" s="191"/>
      <c r="BD75" s="2">
        <v>1000</v>
      </c>
    </row>
    <row r="76" spans="1:56" ht="18.75" customHeight="1" thickBot="1" x14ac:dyDescent="0.45">
      <c r="A76" s="59"/>
      <c r="C76" s="23" t="s">
        <v>31</v>
      </c>
      <c r="D76" s="20">
        <f>I72</f>
        <v>1.4</v>
      </c>
      <c r="E76" t="s">
        <v>3</v>
      </c>
      <c r="H76" s="24"/>
      <c r="I76" s="4"/>
      <c r="L76" s="1"/>
      <c r="O76" s="1"/>
      <c r="AU76" s="192"/>
      <c r="AV76" s="193"/>
      <c r="AW76" s="193"/>
      <c r="AX76" s="193"/>
      <c r="AY76" s="193"/>
      <c r="AZ76" s="193"/>
      <c r="BA76" s="194"/>
      <c r="BD76" s="1"/>
    </row>
    <row r="77" spans="1:56" ht="18.75" customHeight="1" thickBot="1" x14ac:dyDescent="0.45">
      <c r="A77" s="83" t="b">
        <v>1</v>
      </c>
      <c r="C77" s="23" t="s">
        <v>32</v>
      </c>
      <c r="D77" s="64">
        <f>①浸水家屋モデル概算数量表シート!$E$25</f>
        <v>43.661999999999992</v>
      </c>
      <c r="E77" t="s">
        <v>3</v>
      </c>
      <c r="H77" s="43"/>
      <c r="I77" s="4"/>
      <c r="L77" s="2">
        <v>800</v>
      </c>
      <c r="O77" s="2"/>
      <c r="AS77" s="52"/>
      <c r="AU77" s="25"/>
      <c r="BA77" s="42"/>
      <c r="BD77" s="2">
        <v>800</v>
      </c>
    </row>
    <row r="78" spans="1:56" ht="18.75" customHeight="1" thickBot="1" x14ac:dyDescent="0.45">
      <c r="A78" s="21"/>
      <c r="C78" s="23" t="s">
        <v>33</v>
      </c>
      <c r="D78" s="20">
        <f>D77*D76</f>
        <v>61.126799999999982</v>
      </c>
      <c r="E78" t="s">
        <v>2</v>
      </c>
      <c r="G78" s="171">
        <f>IF(A77=TRUE,D78*D79,0)</f>
        <v>183380.39999999994</v>
      </c>
      <c r="H78" s="172"/>
      <c r="I78" s="4"/>
      <c r="L78" s="1"/>
      <c r="O78" s="1"/>
      <c r="AU78" s="25" t="s">
        <v>43</v>
      </c>
      <c r="AV78" s="64">
        <f>①浸水家屋モデル概算数量表シート!$I$25</f>
        <v>106.37200000000001</v>
      </c>
      <c r="AW78" s="256" t="s">
        <v>11</v>
      </c>
      <c r="AX78" s="257"/>
      <c r="AY78" s="33"/>
      <c r="AZ78" s="171">
        <f>IF(AS79=TRUE,AV79*AV78,0)</f>
        <v>531860.00000000012</v>
      </c>
      <c r="BA78" s="172"/>
      <c r="BD78" s="1"/>
    </row>
    <row r="79" spans="1:56" ht="21" thickTop="1" thickBot="1" x14ac:dyDescent="0.45">
      <c r="A79" s="21"/>
      <c r="C79" s="25" t="s">
        <v>34</v>
      </c>
      <c r="D79" s="76">
        <v>3000</v>
      </c>
      <c r="E79" t="s">
        <v>4</v>
      </c>
      <c r="F79" s="32" t="s">
        <v>29</v>
      </c>
      <c r="G79" s="171"/>
      <c r="H79" s="172"/>
      <c r="I79" s="4"/>
      <c r="L79" s="2">
        <v>600</v>
      </c>
      <c r="O79" s="2"/>
      <c r="AS79" s="82" t="b">
        <v>1</v>
      </c>
      <c r="AU79" s="27" t="s">
        <v>16</v>
      </c>
      <c r="AV79" s="81">
        <v>5000</v>
      </c>
      <c r="AW79" s="260" t="s">
        <v>12</v>
      </c>
      <c r="AX79" s="261"/>
      <c r="AY79" s="30" t="s">
        <v>22</v>
      </c>
      <c r="AZ79" s="173"/>
      <c r="BA79" s="174"/>
      <c r="BD79" s="2">
        <v>600</v>
      </c>
    </row>
    <row r="80" spans="1:56" ht="20.25" thickTop="1" thickBot="1" x14ac:dyDescent="0.45">
      <c r="A80" s="21"/>
      <c r="C80" s="27"/>
      <c r="D80" s="31"/>
      <c r="E80" s="28"/>
      <c r="F80" s="28"/>
      <c r="G80" s="28"/>
      <c r="H80" s="29"/>
      <c r="I80" s="4"/>
      <c r="L80" s="13" t="s">
        <v>5</v>
      </c>
      <c r="M80" s="12"/>
      <c r="N80" s="12"/>
      <c r="O80" s="1"/>
      <c r="AU80" s="15"/>
      <c r="AV80" s="15"/>
      <c r="AW80" s="15"/>
      <c r="AX80" s="15"/>
      <c r="AY80" s="15"/>
      <c r="AZ80" s="15"/>
      <c r="BA80" s="15"/>
      <c r="BB80" s="15"/>
      <c r="BC80" s="15"/>
      <c r="BD80" s="13" t="s">
        <v>5</v>
      </c>
    </row>
    <row r="81" spans="1:56" x14ac:dyDescent="0.4">
      <c r="A81" s="21"/>
      <c r="I81" s="4"/>
      <c r="L81" s="2">
        <v>400</v>
      </c>
      <c r="O81" s="2"/>
      <c r="AU81" s="189" t="s">
        <v>65</v>
      </c>
      <c r="AV81" s="190"/>
      <c r="AW81" s="190"/>
      <c r="AX81" s="190"/>
      <c r="AY81" s="190"/>
      <c r="AZ81" s="190"/>
      <c r="BA81" s="191"/>
      <c r="BD81" s="2">
        <v>400</v>
      </c>
    </row>
    <row r="82" spans="1:56" ht="19.5" thickBot="1" x14ac:dyDescent="0.45">
      <c r="A82" s="21"/>
      <c r="I82" s="4"/>
      <c r="L82" s="1"/>
      <c r="O82" s="1"/>
      <c r="AU82" s="192"/>
      <c r="AV82" s="193"/>
      <c r="AW82" s="193"/>
      <c r="AX82" s="193"/>
      <c r="AY82" s="193"/>
      <c r="AZ82" s="193"/>
      <c r="BA82" s="194"/>
      <c r="BB82" s="207" t="s">
        <v>48</v>
      </c>
      <c r="BC82" s="207"/>
      <c r="BD82" s="1"/>
    </row>
    <row r="83" spans="1:56" ht="20.25" thickTop="1" thickBot="1" x14ac:dyDescent="0.45">
      <c r="A83" s="21"/>
      <c r="C83" s="195"/>
      <c r="D83" s="195"/>
      <c r="E83" s="195"/>
      <c r="F83" s="195"/>
      <c r="G83" s="195"/>
      <c r="H83" s="195"/>
      <c r="I83" s="195"/>
      <c r="J83" s="195"/>
      <c r="K83" s="19"/>
      <c r="L83" s="2">
        <v>200</v>
      </c>
      <c r="O83" s="2"/>
      <c r="AU83" s="25" t="s">
        <v>52</v>
      </c>
      <c r="AV83" s="74">
        <f>①浸水家屋モデル概算数量表シート!$I$25</f>
        <v>106.37200000000001</v>
      </c>
      <c r="AW83" s="262" t="s">
        <v>55</v>
      </c>
      <c r="AX83" s="257"/>
      <c r="AZ83" s="171">
        <f>IF(AS85=TRUE,AV84*AV83,0)</f>
        <v>106372.00000000001</v>
      </c>
      <c r="BA83" s="172"/>
      <c r="BD83" s="2">
        <v>200</v>
      </c>
    </row>
    <row r="84" spans="1:56" ht="19.5" customHeight="1" thickTop="1" thickBot="1" x14ac:dyDescent="0.45">
      <c r="AS84" s="52"/>
      <c r="AU84" s="27" t="s">
        <v>53</v>
      </c>
      <c r="AV84" s="81">
        <v>1000</v>
      </c>
      <c r="AW84" s="263" t="s">
        <v>54</v>
      </c>
      <c r="AX84" s="264"/>
      <c r="AY84" s="35" t="s">
        <v>29</v>
      </c>
      <c r="AZ84" s="173"/>
      <c r="BA84" s="174"/>
    </row>
    <row r="85" spans="1:56" ht="18.75" customHeight="1" x14ac:dyDescent="0.4">
      <c r="A85" s="60"/>
      <c r="C85" s="189" t="s">
        <v>63</v>
      </c>
      <c r="D85" s="190"/>
      <c r="E85" s="190"/>
      <c r="F85" s="190"/>
      <c r="G85" s="190"/>
      <c r="H85" s="191"/>
      <c r="K85" s="36"/>
      <c r="O85" s="3"/>
      <c r="AS85" s="82" t="b">
        <v>1</v>
      </c>
      <c r="AU85" s="189" t="s">
        <v>56</v>
      </c>
      <c r="AV85" s="193"/>
      <c r="AW85" s="193"/>
      <c r="AX85" s="193"/>
      <c r="AY85" s="190"/>
      <c r="AZ85" s="190"/>
      <c r="BA85" s="191"/>
    </row>
    <row r="86" spans="1:56" ht="18.75" customHeight="1" thickBot="1" x14ac:dyDescent="0.45">
      <c r="A86" s="60"/>
      <c r="C86" s="192"/>
      <c r="D86" s="193"/>
      <c r="E86" s="193"/>
      <c r="F86" s="193"/>
      <c r="G86" s="193"/>
      <c r="H86" s="194"/>
      <c r="J86" s="57" t="s">
        <v>47</v>
      </c>
      <c r="AU86" s="192"/>
      <c r="AV86" s="193"/>
      <c r="AW86" s="193"/>
      <c r="AX86" s="193"/>
      <c r="AY86" s="193"/>
      <c r="AZ86" s="193"/>
      <c r="BA86" s="194"/>
    </row>
    <row r="87" spans="1:56" ht="19.5" customHeight="1" thickBot="1" x14ac:dyDescent="0.45">
      <c r="A87" s="82" t="b">
        <v>1</v>
      </c>
      <c r="C87" s="25" t="s">
        <v>64</v>
      </c>
      <c r="D87" s="146">
        <v>300</v>
      </c>
      <c r="E87" t="s">
        <v>2</v>
      </c>
      <c r="H87" s="24"/>
      <c r="AU87" s="25" t="s">
        <v>52</v>
      </c>
      <c r="AV87" s="70">
        <f>①浸水家屋モデル概算数量表シート!$I$25</f>
        <v>106.37200000000001</v>
      </c>
      <c r="AW87" s="256" t="s">
        <v>2</v>
      </c>
      <c r="AX87" s="257"/>
      <c r="BA87" s="24"/>
    </row>
    <row r="88" spans="1:56" ht="19.5" customHeight="1" thickBot="1" x14ac:dyDescent="0.45">
      <c r="C88" s="25" t="s">
        <v>57</v>
      </c>
      <c r="D88" s="146">
        <v>0.2</v>
      </c>
      <c r="E88" t="s">
        <v>3</v>
      </c>
      <c r="H88" s="46"/>
      <c r="AU88" s="25" t="s">
        <v>57</v>
      </c>
      <c r="AV88" s="143">
        <v>0.2</v>
      </c>
      <c r="AW88" s="265" t="s">
        <v>3</v>
      </c>
      <c r="AX88" s="257"/>
      <c r="BA88" s="42"/>
    </row>
    <row r="89" spans="1:56" ht="19.5" customHeight="1" thickBot="1" x14ac:dyDescent="0.45">
      <c r="C89" s="25" t="s">
        <v>58</v>
      </c>
      <c r="D89">
        <f>D87*D88</f>
        <v>60</v>
      </c>
      <c r="E89" t="s">
        <v>60</v>
      </c>
      <c r="G89" s="175">
        <f>IF(A87=TRUE,D89*D90,0)</f>
        <v>300000</v>
      </c>
      <c r="H89" s="176"/>
      <c r="AU89" s="25" t="s">
        <v>58</v>
      </c>
      <c r="AV89">
        <f>AV87*AV88</f>
        <v>21.274400000000004</v>
      </c>
      <c r="AW89" s="257" t="s">
        <v>60</v>
      </c>
      <c r="AX89" s="257"/>
      <c r="AZ89" s="175">
        <f>IF(AS85=TRUE,AV89*AV90,0)</f>
        <v>106372.00000000001</v>
      </c>
      <c r="BA89" s="176"/>
    </row>
    <row r="90" spans="1:56" ht="24.75" customHeight="1" thickTop="1" thickBot="1" x14ac:dyDescent="0.45">
      <c r="C90" s="27" t="s">
        <v>59</v>
      </c>
      <c r="D90" s="75">
        <v>5000</v>
      </c>
      <c r="E90" s="28" t="s">
        <v>61</v>
      </c>
      <c r="F90" s="35" t="s">
        <v>62</v>
      </c>
      <c r="G90" s="177"/>
      <c r="H90" s="178"/>
      <c r="AU90" s="27" t="s">
        <v>59</v>
      </c>
      <c r="AV90" s="75">
        <v>5000</v>
      </c>
      <c r="AW90" s="258" t="s">
        <v>61</v>
      </c>
      <c r="AX90" s="257"/>
      <c r="AY90" s="35" t="s">
        <v>62</v>
      </c>
      <c r="AZ90" s="177"/>
      <c r="BA90" s="178"/>
    </row>
    <row r="91" spans="1:56" x14ac:dyDescent="0.4">
      <c r="C91" s="37"/>
      <c r="D91" s="37"/>
      <c r="E91" s="37"/>
      <c r="F91" s="37"/>
      <c r="G91" s="37"/>
      <c r="H91" s="37"/>
      <c r="I91" s="38"/>
      <c r="J91" s="38"/>
      <c r="K91" s="38"/>
      <c r="L91" s="3">
        <v>0</v>
      </c>
      <c r="AU91" s="39"/>
      <c r="AV91" s="39"/>
      <c r="AW91" s="39"/>
      <c r="AX91" s="39"/>
      <c r="AY91" s="39"/>
      <c r="AZ91" s="39"/>
      <c r="BA91" s="39"/>
      <c r="BD91" s="3">
        <v>0</v>
      </c>
    </row>
    <row r="92" spans="1:56" ht="18.75" customHeight="1" x14ac:dyDescent="0.4"/>
    <row r="93" spans="1:56" ht="45" customHeight="1" x14ac:dyDescent="0.4"/>
    <row r="94" spans="1:56" ht="36" customHeight="1" thickBot="1" x14ac:dyDescent="0.45"/>
    <row r="95" spans="1:56" ht="18.75" customHeight="1" x14ac:dyDescent="0.4">
      <c r="J95" s="189" t="s">
        <v>71</v>
      </c>
      <c r="K95" s="190"/>
      <c r="L95" s="190"/>
      <c r="M95" s="190"/>
      <c r="N95" s="191"/>
      <c r="P95" s="157"/>
      <c r="Q95" s="164"/>
      <c r="W95" s="193" t="s">
        <v>80</v>
      </c>
      <c r="X95" s="193"/>
      <c r="Y95" s="194"/>
      <c r="Z95" s="237">
        <f>P97+AY97</f>
        <v>6316814.4000000004</v>
      </c>
      <c r="AA95" s="238"/>
      <c r="AB95" s="239"/>
      <c r="AM95" s="4"/>
      <c r="AR95" s="193"/>
      <c r="AS95" s="189" t="s">
        <v>77</v>
      </c>
      <c r="AT95" s="190"/>
      <c r="AU95" s="190"/>
      <c r="AV95" s="190"/>
      <c r="AW95" s="140"/>
      <c r="AY95" s="157"/>
      <c r="AZ95" s="164"/>
    </row>
    <row r="96" spans="1:56" ht="18.75" customHeight="1" thickBot="1" x14ac:dyDescent="0.45">
      <c r="I96" s="193"/>
      <c r="J96" s="192"/>
      <c r="K96" s="193"/>
      <c r="L96" s="193"/>
      <c r="M96" s="193"/>
      <c r="N96" s="194"/>
      <c r="P96" s="254"/>
      <c r="Q96" s="255"/>
      <c r="W96" s="193"/>
      <c r="X96" s="193"/>
      <c r="Y96" s="194"/>
      <c r="Z96" s="240"/>
      <c r="AA96" s="241"/>
      <c r="AB96" s="242"/>
      <c r="AL96" s="193" t="s">
        <v>104</v>
      </c>
      <c r="AM96" s="193"/>
      <c r="AN96" s="224" t="s">
        <v>76</v>
      </c>
      <c r="AO96" s="224"/>
      <c r="AP96" s="223">
        <f>IF(AS50=TRUE,AZ50,0)+IF(AS28=TRUE,AZ30,0)</f>
        <v>383408</v>
      </c>
      <c r="AQ96" s="223"/>
      <c r="AR96" s="193"/>
      <c r="AS96" s="192"/>
      <c r="AT96" s="193"/>
      <c r="AU96" s="193"/>
      <c r="AV96" s="193"/>
      <c r="AW96" s="139"/>
      <c r="AY96" s="254"/>
      <c r="AZ96" s="255"/>
    </row>
    <row r="97" spans="3:58" ht="18.75" customHeight="1" x14ac:dyDescent="0.4">
      <c r="C97" s="193" t="s">
        <v>66</v>
      </c>
      <c r="D97" s="193"/>
      <c r="E97" s="217"/>
      <c r="F97" s="217"/>
      <c r="G97" s="229">
        <f>G22+G20</f>
        <v>1974270</v>
      </c>
      <c r="H97" s="229"/>
      <c r="I97" s="193"/>
      <c r="J97" s="219">
        <f>G103+G101+G99+G97</f>
        <v>2783544</v>
      </c>
      <c r="K97" s="220"/>
      <c r="L97" s="207"/>
      <c r="M97" s="207"/>
      <c r="N97" s="138"/>
      <c r="P97" s="250">
        <f>J97*(1+L104)</f>
        <v>4175316</v>
      </c>
      <c r="Q97" s="251"/>
      <c r="AA97" s="243"/>
      <c r="AL97" s="193"/>
      <c r="AM97" s="193"/>
      <c r="AN97" s="224"/>
      <c r="AO97" s="224"/>
      <c r="AP97" s="223"/>
      <c r="AQ97" s="223"/>
      <c r="AR97" s="193"/>
      <c r="AS97" s="219">
        <f>AP102+AP100+AP98+AP96+AP104</f>
        <v>1784582.0000000002</v>
      </c>
      <c r="AT97" s="220"/>
      <c r="AU97" s="207"/>
      <c r="AV97" s="207"/>
      <c r="AW97" s="138"/>
      <c r="AY97" s="250">
        <f>AS97*(1+AU104)</f>
        <v>2141498.4000000004</v>
      </c>
      <c r="AZ97" s="251"/>
    </row>
    <row r="98" spans="3:58" ht="18.75" customHeight="1" thickBot="1" x14ac:dyDescent="0.45">
      <c r="C98" s="193"/>
      <c r="D98" s="193"/>
      <c r="E98" s="217"/>
      <c r="F98" s="217"/>
      <c r="G98" s="229"/>
      <c r="H98" s="229"/>
      <c r="I98" s="193"/>
      <c r="J98" s="219"/>
      <c r="K98" s="220"/>
      <c r="L98" s="207"/>
      <c r="M98" s="207"/>
      <c r="N98" s="138"/>
      <c r="P98" s="250"/>
      <c r="Q98" s="251"/>
      <c r="Z98" s="28"/>
      <c r="AA98" s="244"/>
      <c r="AB98" s="28"/>
      <c r="AL98" s="193" t="s">
        <v>74</v>
      </c>
      <c r="AM98" s="193"/>
      <c r="AN98" s="218" t="s">
        <v>70</v>
      </c>
      <c r="AO98" s="218"/>
      <c r="AP98" s="223">
        <f>IF(AND(AS42=TRUE,AS34=TRUE)=TRUE,AZ38,IF(AS42=FALSE,0,AZ45))</f>
        <v>92388</v>
      </c>
      <c r="AQ98" s="223"/>
      <c r="AR98" s="193"/>
      <c r="AS98" s="219"/>
      <c r="AT98" s="220"/>
      <c r="AU98" s="207"/>
      <c r="AV98" s="207"/>
      <c r="AW98" s="138"/>
      <c r="AY98" s="250"/>
      <c r="AZ98" s="251"/>
    </row>
    <row r="99" spans="3:58" ht="18.75" customHeight="1" thickTop="1" x14ac:dyDescent="0.4">
      <c r="C99" s="193" t="s">
        <v>67</v>
      </c>
      <c r="D99" s="193"/>
      <c r="E99" s="218" t="s">
        <v>70</v>
      </c>
      <c r="F99" s="218"/>
      <c r="G99" s="230">
        <f>IF(AND(A44=TRUE,A33=TRUE)=TRUE,G34,IF(A44=FALSE,0,G47))</f>
        <v>232771.50000000003</v>
      </c>
      <c r="H99" s="230"/>
      <c r="I99" s="193"/>
      <c r="J99" s="219"/>
      <c r="K99" s="220"/>
      <c r="L99" s="207"/>
      <c r="M99" s="207"/>
      <c r="N99" s="138"/>
      <c r="P99" s="250"/>
      <c r="Q99" s="251"/>
      <c r="V99" s="249" t="s">
        <v>101</v>
      </c>
      <c r="W99" s="249"/>
      <c r="X99" s="249"/>
      <c r="Y99" s="225">
        <v>0.15</v>
      </c>
      <c r="Z99" s="245">
        <f>Z95*0.15</f>
        <v>947522.16</v>
      </c>
      <c r="AA99" s="245"/>
      <c r="AB99" s="246"/>
      <c r="AL99" s="193"/>
      <c r="AM99" s="193"/>
      <c r="AN99" s="218"/>
      <c r="AO99" s="218"/>
      <c r="AP99" s="223"/>
      <c r="AQ99" s="223"/>
      <c r="AR99" s="193"/>
      <c r="AS99" s="219"/>
      <c r="AT99" s="220"/>
      <c r="AU99" s="207"/>
      <c r="AV99" s="207"/>
      <c r="AW99" s="138"/>
      <c r="AX99" s="224" t="s">
        <v>73</v>
      </c>
      <c r="AY99" s="250"/>
      <c r="AZ99" s="251"/>
    </row>
    <row r="100" spans="3:58" ht="18.75" customHeight="1" thickBot="1" x14ac:dyDescent="0.45">
      <c r="C100" s="193"/>
      <c r="D100" s="193"/>
      <c r="E100" s="218"/>
      <c r="F100" s="218"/>
      <c r="G100" s="230"/>
      <c r="H100" s="230"/>
      <c r="I100" s="193"/>
      <c r="J100" s="219"/>
      <c r="K100" s="220"/>
      <c r="L100" s="224" t="str">
        <f>"+α"</f>
        <v>+α</v>
      </c>
      <c r="M100" s="224"/>
      <c r="N100" s="141"/>
      <c r="O100" s="224" t="s">
        <v>73</v>
      </c>
      <c r="P100" s="250"/>
      <c r="Q100" s="251"/>
      <c r="V100" s="249"/>
      <c r="W100" s="249"/>
      <c r="X100" s="249"/>
      <c r="Y100" s="226"/>
      <c r="Z100" s="247"/>
      <c r="AA100" s="247"/>
      <c r="AB100" s="248"/>
      <c r="AL100" s="193" t="s">
        <v>75</v>
      </c>
      <c r="AM100" s="193"/>
      <c r="AN100" s="218" t="s">
        <v>70</v>
      </c>
      <c r="AO100" s="218"/>
      <c r="AP100" s="223">
        <f>IF(AND(AS73=TRUE,AS63=TRUE)=TRUE,AZ66,IF(AS73=FALSE,0,AZ73))</f>
        <v>245066</v>
      </c>
      <c r="AQ100" s="223"/>
      <c r="AR100" s="193"/>
      <c r="AS100" s="219"/>
      <c r="AT100" s="220"/>
      <c r="AU100" s="224" t="str">
        <f>"+α"</f>
        <v>+α</v>
      </c>
      <c r="AV100" s="224"/>
      <c r="AW100" s="141"/>
      <c r="AX100" s="224"/>
      <c r="AY100" s="250"/>
      <c r="AZ100" s="251"/>
    </row>
    <row r="101" spans="3:58" ht="18.75" customHeight="1" thickTop="1" x14ac:dyDescent="0.4">
      <c r="C101" s="193" t="s">
        <v>68</v>
      </c>
      <c r="D101" s="193"/>
      <c r="E101" s="218" t="s">
        <v>70</v>
      </c>
      <c r="F101" s="218"/>
      <c r="G101" s="230">
        <f>IF(AND(A77=TRUE,A63=TRUE)=TRUE,G64,IF(A77=FALSE,0,G78))</f>
        <v>276502.50000000006</v>
      </c>
      <c r="H101" s="230"/>
      <c r="I101" s="193"/>
      <c r="J101" s="219"/>
      <c r="K101" s="220"/>
      <c r="L101" s="224"/>
      <c r="M101" s="224"/>
      <c r="N101" s="141"/>
      <c r="O101" s="224"/>
      <c r="P101" s="250"/>
      <c r="Q101" s="251"/>
      <c r="Z101" s="48"/>
      <c r="AA101" s="48"/>
      <c r="AB101" s="48"/>
      <c r="AL101" s="193"/>
      <c r="AM101" s="193"/>
      <c r="AN101" s="218"/>
      <c r="AO101" s="218"/>
      <c r="AP101" s="223"/>
      <c r="AQ101" s="223"/>
      <c r="AR101" s="193"/>
      <c r="AS101" s="219"/>
      <c r="AT101" s="220"/>
      <c r="AU101" s="224"/>
      <c r="AV101" s="224"/>
      <c r="AW101" s="141"/>
      <c r="AY101" s="250"/>
      <c r="AZ101" s="251"/>
    </row>
    <row r="102" spans="3:58" ht="18.75" customHeight="1" thickBot="1" x14ac:dyDescent="0.45">
      <c r="C102" s="193"/>
      <c r="D102" s="193"/>
      <c r="E102" s="218"/>
      <c r="F102" s="218"/>
      <c r="G102" s="230"/>
      <c r="H102" s="230"/>
      <c r="I102" s="193"/>
      <c r="J102" s="219"/>
      <c r="K102" s="220"/>
      <c r="L102" s="193" t="s">
        <v>72</v>
      </c>
      <c r="M102" s="193"/>
      <c r="N102" s="139"/>
      <c r="P102" s="250"/>
      <c r="Q102" s="251"/>
      <c r="Z102" s="28"/>
      <c r="AA102" s="28"/>
      <c r="AB102" s="28"/>
      <c r="AL102" s="193" t="s">
        <v>103</v>
      </c>
      <c r="AM102" s="193"/>
      <c r="AN102" s="224" t="s">
        <v>76</v>
      </c>
      <c r="AO102" s="224"/>
      <c r="AP102" s="223">
        <f>IF(AS79=TRUE,AZ78,0)+IF(AS59=TRUE,AZ59,0)</f>
        <v>850976.00000000023</v>
      </c>
      <c r="AQ102" s="223"/>
      <c r="AR102" s="193"/>
      <c r="AS102" s="219"/>
      <c r="AT102" s="220"/>
      <c r="AU102" s="193" t="s">
        <v>78</v>
      </c>
      <c r="AV102" s="193"/>
      <c r="AW102" s="139"/>
      <c r="AY102" s="250"/>
      <c r="AZ102" s="251"/>
    </row>
    <row r="103" spans="3:58" ht="18" customHeight="1" thickBot="1" x14ac:dyDescent="0.45">
      <c r="C103" s="193" t="s">
        <v>69</v>
      </c>
      <c r="D103" s="193"/>
      <c r="E103" s="207"/>
      <c r="F103" s="207"/>
      <c r="G103" s="230">
        <f>IF(A87=TRUE,G89,0)</f>
        <v>300000</v>
      </c>
      <c r="H103" s="230"/>
      <c r="I103" s="193"/>
      <c r="J103" s="219"/>
      <c r="K103" s="220"/>
      <c r="L103" s="193"/>
      <c r="M103" s="193"/>
      <c r="N103" s="139"/>
      <c r="P103" s="250"/>
      <c r="Q103" s="251"/>
      <c r="W103" s="193" t="s">
        <v>81</v>
      </c>
      <c r="X103" s="193"/>
      <c r="Y103" s="194"/>
      <c r="Z103" s="231">
        <f>Z99+Z95</f>
        <v>7264336.5600000005</v>
      </c>
      <c r="AA103" s="232"/>
      <c r="AB103" s="233"/>
      <c r="AL103" s="193"/>
      <c r="AM103" s="193"/>
      <c r="AN103" s="224"/>
      <c r="AO103" s="224"/>
      <c r="AP103" s="223"/>
      <c r="AQ103" s="223"/>
      <c r="AR103" s="193"/>
      <c r="AS103" s="219"/>
      <c r="AT103" s="220"/>
      <c r="AU103" s="193"/>
      <c r="AV103" s="193"/>
      <c r="AW103" s="139"/>
      <c r="AY103" s="250"/>
      <c r="AZ103" s="251"/>
    </row>
    <row r="104" spans="3:58" ht="21" customHeight="1" thickTop="1" thickBot="1" x14ac:dyDescent="0.45">
      <c r="C104" s="193"/>
      <c r="D104" s="193"/>
      <c r="E104" s="207"/>
      <c r="F104" s="207"/>
      <c r="G104" s="230"/>
      <c r="H104" s="230"/>
      <c r="I104" s="193"/>
      <c r="J104" s="221"/>
      <c r="K104" s="222"/>
      <c r="L104" s="227">
        <v>0.5</v>
      </c>
      <c r="M104" s="228"/>
      <c r="N104" s="266"/>
      <c r="P104" s="252"/>
      <c r="Q104" s="253"/>
      <c r="W104" s="193"/>
      <c r="X104" s="193"/>
      <c r="Y104" s="194"/>
      <c r="Z104" s="234"/>
      <c r="AA104" s="235"/>
      <c r="AB104" s="236"/>
      <c r="AL104" s="182" t="s">
        <v>79</v>
      </c>
      <c r="AM104" s="182"/>
      <c r="AN104" s="207"/>
      <c r="AO104" s="207"/>
      <c r="AP104" s="223">
        <f>IF(AS85=TRUE,AZ83+AZ89,0)</f>
        <v>212744.00000000003</v>
      </c>
      <c r="AQ104" s="223"/>
      <c r="AS104" s="221"/>
      <c r="AT104" s="222"/>
      <c r="AU104" s="227">
        <v>0.2</v>
      </c>
      <c r="AV104" s="228"/>
      <c r="AW104" s="266"/>
      <c r="AY104" s="252"/>
      <c r="AZ104" s="253"/>
    </row>
    <row r="105" spans="3:58" x14ac:dyDescent="0.4">
      <c r="AL105" s="182"/>
      <c r="AM105" s="182"/>
      <c r="AN105" s="207"/>
      <c r="AO105" s="207"/>
      <c r="AP105" s="223"/>
      <c r="AQ105" s="223"/>
      <c r="BF105" s="259"/>
    </row>
    <row r="106" spans="3:58" x14ac:dyDescent="0.4">
      <c r="BF106" s="259"/>
    </row>
  </sheetData>
  <sheetProtection algorithmName="SHA-512" hashValue="BkMtW+5rrS/77pLOUlnYS/2PUiCv9H/G3PenN+HkOuh/5GPxcraWpI6W6XmP4GupDSjXXKhNy5L5PksKNDC4hg==" saltValue="Qbl/sx4KRNEJQ4C8EXyzjQ==" spinCount="100000" sheet="1" objects="1" scenarios="1" selectLockedCells="1"/>
  <mergeCells count="122">
    <mergeCell ref="BF105:BF106"/>
    <mergeCell ref="AY95:AZ96"/>
    <mergeCell ref="AN104:AO105"/>
    <mergeCell ref="AL104:AM105"/>
    <mergeCell ref="AP104:AQ105"/>
    <mergeCell ref="AX99:AX100"/>
    <mergeCell ref="AL100:AM101"/>
    <mergeCell ref="AN100:AO101"/>
    <mergeCell ref="AP100:AQ101"/>
    <mergeCell ref="AU102:AV103"/>
    <mergeCell ref="AL102:AM103"/>
    <mergeCell ref="AN102:AO103"/>
    <mergeCell ref="AP102:AQ103"/>
    <mergeCell ref="AU104:AV104"/>
    <mergeCell ref="AY97:AZ104"/>
    <mergeCell ref="AS95:AV96"/>
    <mergeCell ref="AR95:AR103"/>
    <mergeCell ref="AL96:AM97"/>
    <mergeCell ref="AN96:AO97"/>
    <mergeCell ref="W95:Y96"/>
    <mergeCell ref="V99:X100"/>
    <mergeCell ref="O100:O101"/>
    <mergeCell ref="G103:H104"/>
    <mergeCell ref="P97:Q104"/>
    <mergeCell ref="P95:Q96"/>
    <mergeCell ref="AW29:AX29"/>
    <mergeCell ref="AW30:AX30"/>
    <mergeCell ref="AW37:AX37"/>
    <mergeCell ref="AW38:AX38"/>
    <mergeCell ref="AW43:AX43"/>
    <mergeCell ref="AW59:AX59"/>
    <mergeCell ref="AW60:AX60"/>
    <mergeCell ref="AW66:AX66"/>
    <mergeCell ref="AW67:AX67"/>
    <mergeCell ref="AW71:AX71"/>
    <mergeCell ref="AW44:AX44"/>
    <mergeCell ref="AW45:AX45"/>
    <mergeCell ref="AW46:AX46"/>
    <mergeCell ref="AW50:AX50"/>
    <mergeCell ref="AW51:AX51"/>
    <mergeCell ref="AW90:AX90"/>
    <mergeCell ref="AW83:AX83"/>
    <mergeCell ref="AW84:AX84"/>
    <mergeCell ref="AP96:AQ97"/>
    <mergeCell ref="AS97:AT104"/>
    <mergeCell ref="AU97:AV99"/>
    <mergeCell ref="AL98:AM99"/>
    <mergeCell ref="AN98:AO99"/>
    <mergeCell ref="AP98:AQ99"/>
    <mergeCell ref="AU100:AV101"/>
    <mergeCell ref="Y99:Y100"/>
    <mergeCell ref="G47:H48"/>
    <mergeCell ref="G64:H65"/>
    <mergeCell ref="L100:M101"/>
    <mergeCell ref="L102:M103"/>
    <mergeCell ref="L104:M104"/>
    <mergeCell ref="L97:M99"/>
    <mergeCell ref="G89:H90"/>
    <mergeCell ref="G97:H98"/>
    <mergeCell ref="G99:H100"/>
    <mergeCell ref="G101:H102"/>
    <mergeCell ref="J95:N96"/>
    <mergeCell ref="Z103:AB104"/>
    <mergeCell ref="W103:Y104"/>
    <mergeCell ref="Z95:AB96"/>
    <mergeCell ref="AA97:AA98"/>
    <mergeCell ref="Z99:AB100"/>
    <mergeCell ref="C103:D104"/>
    <mergeCell ref="E97:F98"/>
    <mergeCell ref="B22:B23"/>
    <mergeCell ref="E99:F100"/>
    <mergeCell ref="E101:F102"/>
    <mergeCell ref="E103:F104"/>
    <mergeCell ref="C97:D98"/>
    <mergeCell ref="C99:D100"/>
    <mergeCell ref="C101:D102"/>
    <mergeCell ref="C30:H31"/>
    <mergeCell ref="C52:J52"/>
    <mergeCell ref="C74:H75"/>
    <mergeCell ref="G22:H23"/>
    <mergeCell ref="J97:K104"/>
    <mergeCell ref="I96:I104"/>
    <mergeCell ref="BB82:BC82"/>
    <mergeCell ref="AU81:BA82"/>
    <mergeCell ref="AZ73:BA74"/>
    <mergeCell ref="AZ78:BA79"/>
    <mergeCell ref="AZ30:BA31"/>
    <mergeCell ref="AZ38:BA39"/>
    <mergeCell ref="AZ45:BA46"/>
    <mergeCell ref="AU75:BA76"/>
    <mergeCell ref="AU41:BA42"/>
    <mergeCell ref="AU47:BA48"/>
    <mergeCell ref="AU57:BA58"/>
    <mergeCell ref="AU62:BA63"/>
    <mergeCell ref="AU69:BA70"/>
    <mergeCell ref="AZ59:BA60"/>
    <mergeCell ref="AZ66:BA67"/>
    <mergeCell ref="AZ50:BA51"/>
    <mergeCell ref="AW72:AX72"/>
    <mergeCell ref="AW73:AX73"/>
    <mergeCell ref="AW74:AX74"/>
    <mergeCell ref="AW78:AX78"/>
    <mergeCell ref="AW79:AX79"/>
    <mergeCell ref="AZ83:BA84"/>
    <mergeCell ref="AZ89:BA90"/>
    <mergeCell ref="C18:G19"/>
    <mergeCell ref="G20:H21"/>
    <mergeCell ref="B1:K2"/>
    <mergeCell ref="AV24:AY25"/>
    <mergeCell ref="AZ24:BA25"/>
    <mergeCell ref="AU27:BA28"/>
    <mergeCell ref="AU33:BA34"/>
    <mergeCell ref="AU85:BA86"/>
    <mergeCell ref="C85:H86"/>
    <mergeCell ref="G78:H79"/>
    <mergeCell ref="C83:J83"/>
    <mergeCell ref="C43:H44"/>
    <mergeCell ref="C60:H61"/>
    <mergeCell ref="G34:H35"/>
    <mergeCell ref="AW87:AX87"/>
    <mergeCell ref="AW88:AX88"/>
    <mergeCell ref="AW89:AX89"/>
  </mergeCells>
  <phoneticPr fontId="2"/>
  <dataValidations count="1">
    <dataValidation type="list" allowBlank="1" showInputMessage="1" showErrorMessage="1" sqref="A75:A77 A42" xr:uid="{77E9A6C3-130C-4C99-9E62-DCBE4DDB78DE}">
      <formula1>"□,☑"</formula1>
    </dataValidation>
  </dataValidations>
  <pageMargins left="1.299212598425197" right="0.51181102362204722" top="0.74803149606299213" bottom="0.74803149606299213" header="0.31496062992125984" footer="0.31496062992125984"/>
  <pageSetup paperSize="8" scale="30" fitToWidth="0" orientation="landscape" r:id="rId1"/>
  <headerFooter>
    <oddFooter xml:space="preserve">&amp;R&amp;"ＭＳ 明朝,標準"&amp;20 &amp;24 92
&amp;"-,標準"&amp;11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4" name="Check Box 10">
              <controlPr locked="0" defaultSize="0" autoFill="0" autoLine="0" autoPict="0">
                <anchor moveWithCells="1">
                  <from>
                    <xdr:col>0</xdr:col>
                    <xdr:colOff>723900</xdr:colOff>
                    <xdr:row>60</xdr:row>
                    <xdr:rowOff>200025</xdr:rowOff>
                  </from>
                  <to>
                    <xdr:col>1</xdr:col>
                    <xdr:colOff>104775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Check Box 18">
              <controlPr locked="0" defaultSize="0" autoFill="0" autoLine="0" autoPict="0">
                <anchor moveWithCells="1">
                  <from>
                    <xdr:col>0</xdr:col>
                    <xdr:colOff>733425</xdr:colOff>
                    <xdr:row>42</xdr:row>
                    <xdr:rowOff>9525</xdr:rowOff>
                  </from>
                  <to>
                    <xdr:col>1</xdr:col>
                    <xdr:colOff>114300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" name="Check Box 20">
              <controlPr locked="0" defaultSize="0" autoFill="0" autoLine="0" autoPict="0">
                <anchor moveWithCells="1">
                  <from>
                    <xdr:col>0</xdr:col>
                    <xdr:colOff>752475</xdr:colOff>
                    <xdr:row>84</xdr:row>
                    <xdr:rowOff>123825</xdr:rowOff>
                  </from>
                  <to>
                    <xdr:col>1</xdr:col>
                    <xdr:colOff>133350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7" name="Check Box 23">
              <controlPr locked="0" defaultSize="0" autoFill="0" autoLine="0" autoPict="0">
                <anchor moveWithCells="1">
                  <from>
                    <xdr:col>0</xdr:col>
                    <xdr:colOff>714375</xdr:colOff>
                    <xdr:row>75</xdr:row>
                    <xdr:rowOff>28575</xdr:rowOff>
                  </from>
                  <to>
                    <xdr:col>1</xdr:col>
                    <xdr:colOff>123825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8" name="Check Box 25">
              <controlPr locked="0" defaultSize="0" autoFill="0" autoLine="0" autoPict="0">
                <anchor moveWithCells="1">
                  <from>
                    <xdr:col>0</xdr:col>
                    <xdr:colOff>714375</xdr:colOff>
                    <xdr:row>30</xdr:row>
                    <xdr:rowOff>200025</xdr:rowOff>
                  </from>
                  <to>
                    <xdr:col>1</xdr:col>
                    <xdr:colOff>95250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9" name="Check Box 27">
              <controlPr locked="0" defaultSize="0" autoFill="0" autoLine="0" autoPict="0">
                <anchor moveWithCells="1">
                  <from>
                    <xdr:col>0</xdr:col>
                    <xdr:colOff>742950</xdr:colOff>
                    <xdr:row>18</xdr:row>
                    <xdr:rowOff>200025</xdr:rowOff>
                  </from>
                  <to>
                    <xdr:col>1</xdr:col>
                    <xdr:colOff>123825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0" name="Check Box 29">
              <controlPr locked="0" defaultSize="0" autoFill="0" autoLine="0" autoPict="0">
                <anchor moveWithCells="1">
                  <from>
                    <xdr:col>44</xdr:col>
                    <xdr:colOff>752475</xdr:colOff>
                    <xdr:row>83</xdr:row>
                    <xdr:rowOff>9525</xdr:rowOff>
                  </from>
                  <to>
                    <xdr:col>45</xdr:col>
                    <xdr:colOff>114300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1" name="Check Box 31">
              <controlPr locked="0" defaultSize="0" autoFill="0" autoLine="0" autoPict="0">
                <anchor moveWithCells="1">
                  <from>
                    <xdr:col>44</xdr:col>
                    <xdr:colOff>752475</xdr:colOff>
                    <xdr:row>76</xdr:row>
                    <xdr:rowOff>85725</xdr:rowOff>
                  </from>
                  <to>
                    <xdr:col>45</xdr:col>
                    <xdr:colOff>104775</xdr:colOff>
                    <xdr:row>78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2" name="Check Box 33">
              <controlPr locked="0" defaultSize="0" autoFill="0" autoLine="0" autoPict="0">
                <anchor moveWithCells="1">
                  <from>
                    <xdr:col>44</xdr:col>
                    <xdr:colOff>752475</xdr:colOff>
                    <xdr:row>70</xdr:row>
                    <xdr:rowOff>104775</xdr:rowOff>
                  </from>
                  <to>
                    <xdr:col>45</xdr:col>
                    <xdr:colOff>114300</xdr:colOff>
                    <xdr:row>72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3" name="Check Box 35">
              <controlPr locked="0" defaultSize="0" autoFill="0" autoLine="0" autoPict="0">
                <anchor moveWithCells="1">
                  <from>
                    <xdr:col>44</xdr:col>
                    <xdr:colOff>733425</xdr:colOff>
                    <xdr:row>56</xdr:row>
                    <xdr:rowOff>219075</xdr:rowOff>
                  </from>
                  <to>
                    <xdr:col>45</xdr:col>
                    <xdr:colOff>95250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4" name="Check Box 37">
              <controlPr locked="0" defaultSize="0" autoFill="0" autoLine="0" autoPict="0">
                <anchor moveWithCells="1">
                  <from>
                    <xdr:col>44</xdr:col>
                    <xdr:colOff>752475</xdr:colOff>
                    <xdr:row>61</xdr:row>
                    <xdr:rowOff>76200</xdr:rowOff>
                  </from>
                  <to>
                    <xdr:col>45</xdr:col>
                    <xdr:colOff>114300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5" name="Check Box 39">
              <controlPr locked="0" defaultSize="0" autoFill="0" autoLine="0" autoPict="0">
                <anchor moveWithCells="1">
                  <from>
                    <xdr:col>44</xdr:col>
                    <xdr:colOff>733425</xdr:colOff>
                    <xdr:row>47</xdr:row>
                    <xdr:rowOff>171450</xdr:rowOff>
                  </from>
                  <to>
                    <xdr:col>45</xdr:col>
                    <xdr:colOff>95250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6" name="Check Box 41">
              <controlPr locked="0" defaultSize="0" autoFill="0" autoLine="0" autoPict="0">
                <anchor moveWithCells="1">
                  <from>
                    <xdr:col>44</xdr:col>
                    <xdr:colOff>752475</xdr:colOff>
                    <xdr:row>40</xdr:row>
                    <xdr:rowOff>28575</xdr:rowOff>
                  </from>
                  <to>
                    <xdr:col>45</xdr:col>
                    <xdr:colOff>114300</xdr:colOff>
                    <xdr:row>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7" name="Check Box 43">
              <controlPr locked="0" defaultSize="0" autoFill="0" autoLine="0" autoPict="0">
                <anchor moveWithCells="1">
                  <from>
                    <xdr:col>44</xdr:col>
                    <xdr:colOff>752475</xdr:colOff>
                    <xdr:row>32</xdr:row>
                    <xdr:rowOff>28575</xdr:rowOff>
                  </from>
                  <to>
                    <xdr:col>45</xdr:col>
                    <xdr:colOff>114300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18" name="Check Box 45">
              <controlPr locked="0" defaultSize="0" autoFill="0" autoLine="0" autoPict="0">
                <anchor moveWithCells="1">
                  <from>
                    <xdr:col>44</xdr:col>
                    <xdr:colOff>762000</xdr:colOff>
                    <xdr:row>26</xdr:row>
                    <xdr:rowOff>28575</xdr:rowOff>
                  </from>
                  <to>
                    <xdr:col>45</xdr:col>
                    <xdr:colOff>123825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9" name="Check Box 50">
              <controlPr locked="0" defaultSize="0" autoFill="0" autoLine="0" autoPict="0">
                <anchor moveWithCells="1">
                  <from>
                    <xdr:col>0</xdr:col>
                    <xdr:colOff>742950</xdr:colOff>
                    <xdr:row>20</xdr:row>
                    <xdr:rowOff>266700</xdr:rowOff>
                  </from>
                  <to>
                    <xdr:col>1</xdr:col>
                    <xdr:colOff>123825</xdr:colOff>
                    <xdr:row>23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①浸水家屋モデル概算数量表シート</vt:lpstr>
      <vt:lpstr>②浸水被害復旧費用概算シート</vt:lpstr>
      <vt:lpstr>①浸水家屋モデル概算数量表シート!Print_Area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近角真一</dc:creator>
  <cp:lastModifiedBy>kobayashi</cp:lastModifiedBy>
  <cp:lastPrinted>2023-06-14T08:11:01Z</cp:lastPrinted>
  <dcterms:created xsi:type="dcterms:W3CDTF">2023-01-20T08:15:02Z</dcterms:created>
  <dcterms:modified xsi:type="dcterms:W3CDTF">2023-06-15T05:01:39Z</dcterms:modified>
</cp:coreProperties>
</file>